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8758574-9B33-491A-84EB-26F93B36D111}" xr6:coauthVersionLast="47" xr6:coauthVersionMax="47" xr10:uidLastSave="{00000000-0000-0000-0000-000000000000}"/>
  <bookViews>
    <workbookView xWindow="-120" yWindow="-120" windowWidth="29040" windowHeight="15840" firstSheet="35" activeTab="50" xr2:uid="{00000000-000D-0000-FFFF-FFFF00000000}"/>
  </bookViews>
  <sheets>
    <sheet name="Na.dan.03.01." sheetId="41" r:id="rId1"/>
    <sheet name="10.01." sheetId="42" r:id="rId2"/>
    <sheet name="17.01." sheetId="43" r:id="rId3"/>
    <sheet name="24.01." sheetId="44" r:id="rId4"/>
    <sheet name="31.01." sheetId="45" r:id="rId5"/>
    <sheet name="07.02." sheetId="46" r:id="rId6"/>
    <sheet name="14.02." sheetId="47" r:id="rId7"/>
    <sheet name="21.02." sheetId="48" r:id="rId8"/>
    <sheet name="28.02." sheetId="49" r:id="rId9"/>
    <sheet name="07.03." sheetId="51" r:id="rId10"/>
    <sheet name="14.03." sheetId="52" r:id="rId11"/>
    <sheet name="21.03." sheetId="53" r:id="rId12"/>
    <sheet name="28.03." sheetId="54" r:id="rId13"/>
    <sheet name="04.04." sheetId="55" r:id="rId14"/>
    <sheet name="11.04." sheetId="56" r:id="rId15"/>
    <sheet name="18.04." sheetId="57" r:id="rId16"/>
    <sheet name="25.04." sheetId="58" r:id="rId17"/>
    <sheet name="02.05." sheetId="59" r:id="rId18"/>
    <sheet name="09.05." sheetId="60" r:id="rId19"/>
    <sheet name="16.05." sheetId="61" r:id="rId20"/>
    <sheet name="23.05." sheetId="62" r:id="rId21"/>
    <sheet name="30.05." sheetId="63" r:id="rId22"/>
    <sheet name="06.06." sheetId="64" r:id="rId23"/>
    <sheet name="13.06." sheetId="65" r:id="rId24"/>
    <sheet name="20.06." sheetId="66" r:id="rId25"/>
    <sheet name="27.06." sheetId="67" r:id="rId26"/>
    <sheet name="04.07." sheetId="68" r:id="rId27"/>
    <sheet name="11.07." sheetId="69" r:id="rId28"/>
    <sheet name="18.07." sheetId="70" r:id="rId29"/>
    <sheet name="25.07." sheetId="71" r:id="rId30"/>
    <sheet name="01.08." sheetId="72" r:id="rId31"/>
    <sheet name="08.08." sheetId="73" r:id="rId32"/>
    <sheet name="15.08." sheetId="74" r:id="rId33"/>
    <sheet name="22.08." sheetId="75" r:id="rId34"/>
    <sheet name="29.08." sheetId="76" r:id="rId35"/>
    <sheet name="05.09." sheetId="77" r:id="rId36"/>
    <sheet name="12.09." sheetId="78" r:id="rId37"/>
    <sheet name="19.09." sheetId="79" r:id="rId38"/>
    <sheet name="26.09." sheetId="80" r:id="rId39"/>
    <sheet name="03.10." sheetId="81" r:id="rId40"/>
    <sheet name="10.10." sheetId="82" r:id="rId41"/>
    <sheet name="17.10." sheetId="83" r:id="rId42"/>
    <sheet name="24.10." sheetId="84" r:id="rId43"/>
    <sheet name="31.10." sheetId="86" r:id="rId44"/>
    <sheet name="07.11." sheetId="87" r:id="rId45"/>
    <sheet name="14.11." sheetId="88" r:id="rId46"/>
    <sheet name="21.11." sheetId="89" r:id="rId47"/>
    <sheet name="28.11." sheetId="90" r:id="rId48"/>
    <sheet name="05.12." sheetId="91" r:id="rId49"/>
    <sheet name="12.12." sheetId="92" r:id="rId50"/>
    <sheet name="19.12." sheetId="93" r:id="rId51"/>
    <sheet name="List3" sheetId="32" r:id="rId52"/>
    <sheet name="List4" sheetId="33" r:id="rId53"/>
  </sheets>
  <definedNames>
    <definedName name="_xlnm.Print_Titles" localSheetId="30">'01.08.'!$1:$8</definedName>
    <definedName name="_xlnm.Print_Titles" localSheetId="17">'02.05.'!$1:$8</definedName>
    <definedName name="_xlnm.Print_Titles" localSheetId="39">'03.10.'!$1:$8</definedName>
    <definedName name="_xlnm.Print_Titles" localSheetId="13">'04.04.'!$1:$8</definedName>
    <definedName name="_xlnm.Print_Titles" localSheetId="26">'04.07.'!$1:$8</definedName>
    <definedName name="_xlnm.Print_Titles" localSheetId="35">'05.09.'!$1:$8</definedName>
    <definedName name="_xlnm.Print_Titles" localSheetId="48">'05.12.'!$1:$8</definedName>
    <definedName name="_xlnm.Print_Titles" localSheetId="22">'06.06.'!$1:$8</definedName>
    <definedName name="_xlnm.Print_Titles" localSheetId="5">'07.02.'!$1:$8</definedName>
    <definedName name="_xlnm.Print_Titles" localSheetId="9">'07.03.'!$1:$8</definedName>
    <definedName name="_xlnm.Print_Titles" localSheetId="44">'07.11.'!$1:$8</definedName>
    <definedName name="_xlnm.Print_Titles" localSheetId="31">'08.08.'!$1:$8</definedName>
    <definedName name="_xlnm.Print_Titles" localSheetId="18">'09.05.'!$1:$8</definedName>
    <definedName name="_xlnm.Print_Titles" localSheetId="1">'10.01.'!$1:$8</definedName>
    <definedName name="_xlnm.Print_Titles" localSheetId="40">'10.10.'!$1:$8</definedName>
    <definedName name="_xlnm.Print_Titles" localSheetId="14">'11.04.'!$1:$8</definedName>
    <definedName name="_xlnm.Print_Titles" localSheetId="27">'11.07.'!$1:$8</definedName>
    <definedName name="_xlnm.Print_Titles" localSheetId="36">'12.09.'!$1:$8</definedName>
    <definedName name="_xlnm.Print_Titles" localSheetId="49">'12.12.'!$1:$8</definedName>
    <definedName name="_xlnm.Print_Titles" localSheetId="23">'13.06.'!$1:$8</definedName>
    <definedName name="_xlnm.Print_Titles" localSheetId="6">'14.02.'!$1:$8</definedName>
    <definedName name="_xlnm.Print_Titles" localSheetId="10">'14.03.'!$1:$8</definedName>
    <definedName name="_xlnm.Print_Titles" localSheetId="45">'14.11.'!$1:$8</definedName>
    <definedName name="_xlnm.Print_Titles" localSheetId="32">'15.08.'!$1:$8</definedName>
    <definedName name="_xlnm.Print_Titles" localSheetId="19">'16.05.'!$1:$8</definedName>
    <definedName name="_xlnm.Print_Titles" localSheetId="2">'17.01.'!$1:$8</definedName>
    <definedName name="_xlnm.Print_Titles" localSheetId="41">'17.10.'!$1:$8</definedName>
    <definedName name="_xlnm.Print_Titles" localSheetId="15">'18.04.'!$1:$8</definedName>
    <definedName name="_xlnm.Print_Titles" localSheetId="28">'18.07.'!$1:$8</definedName>
    <definedName name="_xlnm.Print_Titles" localSheetId="37">'19.09.'!$1:$8</definedName>
    <definedName name="_xlnm.Print_Titles" localSheetId="50">'19.12.'!$1:$8</definedName>
    <definedName name="_xlnm.Print_Titles" localSheetId="24">'20.06.'!$1:$8</definedName>
    <definedName name="_xlnm.Print_Titles" localSheetId="7">'21.02.'!$1:$8</definedName>
    <definedName name="_xlnm.Print_Titles" localSheetId="11">'21.03.'!$1:$8</definedName>
    <definedName name="_xlnm.Print_Titles" localSheetId="46">'21.11.'!$1:$8</definedName>
    <definedName name="_xlnm.Print_Titles" localSheetId="33">'22.08.'!$1:$8</definedName>
    <definedName name="_xlnm.Print_Titles" localSheetId="20">'23.05.'!$1:$8</definedName>
    <definedName name="_xlnm.Print_Titles" localSheetId="3">'24.01.'!$1:$8</definedName>
    <definedName name="_xlnm.Print_Titles" localSheetId="42">'24.10.'!$1:$8</definedName>
    <definedName name="_xlnm.Print_Titles" localSheetId="16">'25.04.'!$1:$8</definedName>
    <definedName name="_xlnm.Print_Titles" localSheetId="29">'25.07.'!$1:$8</definedName>
    <definedName name="_xlnm.Print_Titles" localSheetId="38">'26.09.'!$1:$8</definedName>
    <definedName name="_xlnm.Print_Titles" localSheetId="25">'27.06.'!$1:$8</definedName>
    <definedName name="_xlnm.Print_Titles" localSheetId="8">'28.02.'!$1:$8</definedName>
    <definedName name="_xlnm.Print_Titles" localSheetId="12">'28.03.'!$1:$8</definedName>
    <definedName name="_xlnm.Print_Titles" localSheetId="47">'28.11.'!$1:$8</definedName>
    <definedName name="_xlnm.Print_Titles" localSheetId="34">'29.08.'!$1:$8</definedName>
    <definedName name="_xlnm.Print_Titles" localSheetId="21">'30.05.'!$1:$8</definedName>
    <definedName name="_xlnm.Print_Titles" localSheetId="4">'31.01.'!$1:$8</definedName>
    <definedName name="_xlnm.Print_Titles" localSheetId="43">'31.10.'!$1:$8</definedName>
    <definedName name="_xlnm.Print_Titles" localSheetId="0">Na.dan.03.01.!$1:$8</definedName>
  </definedNames>
  <calcPr calcId="191029"/>
</workbook>
</file>

<file path=xl/calcChain.xml><?xml version="1.0" encoding="utf-8"?>
<calcChain xmlns="http://schemas.openxmlformats.org/spreadsheetml/2006/main">
  <c r="E17" i="93" l="1"/>
  <c r="B17" i="93"/>
  <c r="G42" i="93"/>
  <c r="F42" i="93"/>
  <c r="E42" i="93"/>
  <c r="D42" i="93"/>
  <c r="C42" i="93"/>
  <c r="B42" i="93"/>
  <c r="G42" i="92"/>
  <c r="F42" i="92"/>
  <c r="E42" i="92"/>
  <c r="D42" i="92"/>
  <c r="C42" i="92"/>
  <c r="B42" i="92"/>
  <c r="G42" i="91"/>
  <c r="F42" i="91"/>
  <c r="E42" i="91"/>
  <c r="D42" i="91"/>
  <c r="C42" i="91"/>
  <c r="B42" i="91"/>
  <c r="G42" i="90"/>
  <c r="F42" i="90"/>
  <c r="E42" i="90"/>
  <c r="D42" i="90"/>
  <c r="C42" i="90"/>
  <c r="B42" i="90"/>
  <c r="G42" i="89"/>
  <c r="F42" i="89"/>
  <c r="E42" i="89"/>
  <c r="D42" i="89"/>
  <c r="C42" i="89"/>
  <c r="B42" i="89"/>
  <c r="G42" i="88"/>
  <c r="F42" i="88"/>
  <c r="E42" i="88"/>
  <c r="D42" i="88"/>
  <c r="C42" i="88"/>
  <c r="B42" i="88"/>
  <c r="G42" i="87"/>
  <c r="F42" i="87"/>
  <c r="E42" i="87"/>
  <c r="D42" i="87"/>
  <c r="C42" i="87"/>
  <c r="B42" i="87"/>
  <c r="F22" i="86"/>
  <c r="E22" i="86"/>
  <c r="G42" i="86"/>
  <c r="F42" i="86"/>
  <c r="E42" i="86"/>
  <c r="D42" i="86"/>
  <c r="C42" i="86"/>
  <c r="B42" i="86"/>
  <c r="G42" i="84"/>
  <c r="F42" i="84"/>
  <c r="E42" i="84"/>
  <c r="D42" i="84"/>
  <c r="C42" i="84"/>
  <c r="B42" i="84"/>
  <c r="G42" i="83"/>
  <c r="F42" i="83"/>
  <c r="E42" i="83"/>
  <c r="D42" i="83"/>
  <c r="C42" i="83"/>
  <c r="B42" i="83"/>
  <c r="E27" i="82"/>
  <c r="B42" i="82"/>
  <c r="C42" i="82"/>
  <c r="D42" i="82"/>
  <c r="E42" i="82"/>
  <c r="F42" i="82"/>
  <c r="G42" i="82"/>
  <c r="F35" i="81"/>
  <c r="G42" i="81"/>
  <c r="F42" i="81"/>
  <c r="E42" i="81"/>
  <c r="D42" i="81"/>
  <c r="C42" i="81"/>
  <c r="B42" i="81"/>
  <c r="F33" i="80"/>
  <c r="F42" i="80" s="1"/>
  <c r="E33" i="80"/>
  <c r="B33" i="80"/>
  <c r="B42" i="80" s="1"/>
  <c r="E42" i="80"/>
  <c r="D42" i="80"/>
  <c r="C42" i="80"/>
  <c r="F38" i="79"/>
  <c r="E38" i="79"/>
  <c r="C38" i="79"/>
  <c r="G42" i="79"/>
  <c r="F42" i="79"/>
  <c r="E42" i="79"/>
  <c r="D42" i="79"/>
  <c r="C42" i="79"/>
  <c r="B42" i="79"/>
  <c r="F37" i="78"/>
  <c r="G42" i="78" s="1"/>
  <c r="E37" i="78"/>
  <c r="F42" i="78"/>
  <c r="E42" i="78"/>
  <c r="D42" i="78"/>
  <c r="C42" i="78"/>
  <c r="B42" i="78"/>
  <c r="F37" i="77"/>
  <c r="E37" i="77"/>
  <c r="C37" i="77"/>
  <c r="C42" i="77" s="1"/>
  <c r="B37" i="77"/>
  <c r="B42" i="77" s="1"/>
  <c r="G42" i="77"/>
  <c r="F42" i="77"/>
  <c r="E42" i="77"/>
  <c r="D42" i="77"/>
  <c r="F37" i="76"/>
  <c r="E37" i="76"/>
  <c r="E42" i="76" s="1"/>
  <c r="G42" i="76"/>
  <c r="F42" i="76"/>
  <c r="D42" i="76"/>
  <c r="C42" i="76"/>
  <c r="B42" i="76"/>
  <c r="F36" i="75"/>
  <c r="E36" i="75"/>
  <c r="B36" i="75"/>
  <c r="B42" i="75" s="1"/>
  <c r="G42" i="75"/>
  <c r="F42" i="75"/>
  <c r="E42" i="75"/>
  <c r="D42" i="75"/>
  <c r="C42" i="75"/>
  <c r="F36" i="74"/>
  <c r="F42" i="74" s="1"/>
  <c r="E36" i="74"/>
  <c r="G42" i="74" s="1"/>
  <c r="C36" i="74"/>
  <c r="C42" i="74" s="1"/>
  <c r="B36" i="74"/>
  <c r="B42" i="74" s="1"/>
  <c r="F36" i="73"/>
  <c r="F42" i="73" s="1"/>
  <c r="E36" i="73"/>
  <c r="G42" i="73" s="1"/>
  <c r="C36" i="73"/>
  <c r="C42" i="73" s="1"/>
  <c r="B36" i="73"/>
  <c r="B42" i="73" s="1"/>
  <c r="G42" i="80" l="1"/>
  <c r="D42" i="74"/>
  <c r="E42" i="74"/>
  <c r="D42" i="73"/>
  <c r="E42" i="73"/>
  <c r="F36" i="72"/>
  <c r="F42" i="72" s="1"/>
  <c r="E36" i="72"/>
  <c r="G42" i="72" s="1"/>
  <c r="C36" i="72"/>
  <c r="C42" i="72" s="1"/>
  <c r="B36" i="72"/>
  <c r="B42" i="72" s="1"/>
  <c r="F36" i="71"/>
  <c r="G42" i="71" s="1"/>
  <c r="E36" i="71"/>
  <c r="C36" i="71"/>
  <c r="D42" i="71" s="1"/>
  <c r="E42" i="71"/>
  <c r="C42" i="71"/>
  <c r="B42" i="71"/>
  <c r="F37" i="70"/>
  <c r="E37" i="70"/>
  <c r="C37" i="70"/>
  <c r="C42" i="70" s="1"/>
  <c r="B37" i="70"/>
  <c r="B42" i="70" s="1"/>
  <c r="G42" i="70"/>
  <c r="F42" i="70"/>
  <c r="E42" i="70"/>
  <c r="D42" i="70"/>
  <c r="F37" i="69"/>
  <c r="E37" i="69"/>
  <c r="F42" i="69"/>
  <c r="E42" i="69"/>
  <c r="D42" i="69"/>
  <c r="C42" i="69"/>
  <c r="B42" i="69"/>
  <c r="F37" i="68"/>
  <c r="F42" i="68" s="1"/>
  <c r="E37" i="68"/>
  <c r="E42" i="68" s="1"/>
  <c r="B37" i="68"/>
  <c r="D42" i="68"/>
  <c r="C42" i="68"/>
  <c r="B42" i="68"/>
  <c r="F37" i="67"/>
  <c r="E37" i="67"/>
  <c r="E42" i="67" s="1"/>
  <c r="G42" i="67"/>
  <c r="F42" i="67"/>
  <c r="D42" i="67"/>
  <c r="C42" i="67"/>
  <c r="B42" i="67"/>
  <c r="D42" i="66"/>
  <c r="C42" i="66"/>
  <c r="B42" i="66"/>
  <c r="F37" i="66"/>
  <c r="F42" i="66" s="1"/>
  <c r="E37" i="66"/>
  <c r="F10" i="65"/>
  <c r="E10" i="65"/>
  <c r="C10" i="65"/>
  <c r="B10" i="65"/>
  <c r="F42" i="64"/>
  <c r="D42" i="64"/>
  <c r="C42" i="64"/>
  <c r="B42" i="64"/>
  <c r="E37" i="64"/>
  <c r="G42" i="64" s="1"/>
  <c r="E38" i="63"/>
  <c r="G42" i="63" s="1"/>
  <c r="F42" i="63"/>
  <c r="D42" i="63"/>
  <c r="C42" i="63"/>
  <c r="B42" i="63"/>
  <c r="F38" i="62"/>
  <c r="E38" i="62"/>
  <c r="G42" i="62" s="1"/>
  <c r="F42" i="62"/>
  <c r="E42" i="62"/>
  <c r="D42" i="62"/>
  <c r="C42" i="62"/>
  <c r="B42" i="62"/>
  <c r="F42" i="61"/>
  <c r="D42" i="61"/>
  <c r="C42" i="61"/>
  <c r="B42" i="61"/>
  <c r="E34" i="61"/>
  <c r="G42" i="61" s="1"/>
  <c r="F36" i="60"/>
  <c r="F42" i="60" s="1"/>
  <c r="E36" i="60"/>
  <c r="C36" i="60"/>
  <c r="C42" i="60" s="1"/>
  <c r="B36" i="60"/>
  <c r="B42" i="60" s="1"/>
  <c r="G42" i="59"/>
  <c r="F42" i="59"/>
  <c r="E42" i="59"/>
  <c r="D42" i="59"/>
  <c r="C42" i="59"/>
  <c r="B42" i="59"/>
  <c r="G42" i="58"/>
  <c r="F42" i="58"/>
  <c r="E42" i="58"/>
  <c r="D42" i="58"/>
  <c r="C42" i="58"/>
  <c r="B42" i="58"/>
  <c r="F42" i="57"/>
  <c r="D42" i="57"/>
  <c r="C42" i="57"/>
  <c r="B42" i="57"/>
  <c r="E33" i="57"/>
  <c r="G42" i="57" s="1"/>
  <c r="F42" i="56"/>
  <c r="D42" i="56"/>
  <c r="C42" i="56"/>
  <c r="B42" i="56"/>
  <c r="E29" i="56"/>
  <c r="E42" i="56" s="1"/>
  <c r="B42" i="55"/>
  <c r="F24" i="55"/>
  <c r="F42" i="55" s="1"/>
  <c r="E24" i="55"/>
  <c r="G42" i="55" s="1"/>
  <c r="C24" i="55"/>
  <c r="C42" i="55" s="1"/>
  <c r="G42" i="54"/>
  <c r="F42" i="54"/>
  <c r="E42" i="54"/>
  <c r="D42" i="54"/>
  <c r="C42" i="54"/>
  <c r="B42" i="54"/>
  <c r="E42" i="53"/>
  <c r="D42" i="53"/>
  <c r="C42" i="53"/>
  <c r="B42" i="53"/>
  <c r="F21" i="53"/>
  <c r="G42" i="53" s="1"/>
  <c r="F19" i="52"/>
  <c r="G42" i="52" s="1"/>
  <c r="F42" i="52"/>
  <c r="E42" i="52"/>
  <c r="D42" i="52"/>
  <c r="C42" i="52"/>
  <c r="B42" i="52"/>
  <c r="F18" i="51"/>
  <c r="G42" i="51" s="1"/>
  <c r="F42" i="51"/>
  <c r="E42" i="51"/>
  <c r="D42" i="51"/>
  <c r="C42" i="51"/>
  <c r="B42" i="51"/>
  <c r="G42" i="49"/>
  <c r="F42" i="49"/>
  <c r="E42" i="49"/>
  <c r="D42" i="49"/>
  <c r="C42" i="49"/>
  <c r="B42" i="49"/>
  <c r="G42" i="48"/>
  <c r="F42" i="48"/>
  <c r="E42" i="48"/>
  <c r="D42" i="48"/>
  <c r="C42" i="48"/>
  <c r="B42" i="48"/>
  <c r="G42" i="47"/>
  <c r="F42" i="47"/>
  <c r="E42" i="47"/>
  <c r="D42" i="47"/>
  <c r="C42" i="47"/>
  <c r="B42" i="47"/>
  <c r="D42" i="72" l="1"/>
  <c r="E42" i="72"/>
  <c r="F42" i="71"/>
  <c r="G42" i="69"/>
  <c r="G42" i="68"/>
  <c r="G42" i="66"/>
  <c r="E42" i="66"/>
  <c r="E42" i="64"/>
  <c r="E42" i="63"/>
  <c r="E42" i="61"/>
  <c r="D42" i="60"/>
  <c r="G42" i="60"/>
  <c r="E42" i="60"/>
  <c r="E42" i="57"/>
  <c r="G42" i="56"/>
  <c r="D42" i="55"/>
  <c r="E42" i="55"/>
  <c r="F42" i="53"/>
  <c r="G42" i="46"/>
  <c r="F42" i="46"/>
  <c r="E42" i="46"/>
  <c r="D42" i="46"/>
  <c r="C42" i="46"/>
  <c r="B42" i="46"/>
  <c r="G42" i="45"/>
  <c r="F42" i="45"/>
  <c r="E42" i="45"/>
  <c r="D42" i="45"/>
  <c r="C42" i="45"/>
  <c r="B42" i="45"/>
  <c r="G42" i="44" l="1"/>
  <c r="F42" i="44"/>
  <c r="E42" i="44"/>
  <c r="D42" i="44"/>
  <c r="C42" i="44"/>
  <c r="B42" i="44"/>
  <c r="G42" i="43" l="1"/>
  <c r="F42" i="43"/>
  <c r="E42" i="43"/>
  <c r="D42" i="43"/>
  <c r="C42" i="43"/>
  <c r="B42" i="43"/>
  <c r="E42" i="42" l="1"/>
  <c r="D42" i="42"/>
  <c r="C42" i="42"/>
  <c r="B42" i="42"/>
  <c r="F27" i="42"/>
  <c r="F42" i="42" s="1"/>
  <c r="G42" i="42" l="1"/>
  <c r="D42" i="41"/>
  <c r="C42" i="41"/>
  <c r="B42" i="41"/>
  <c r="F19" i="41"/>
  <c r="F42" i="41" s="1"/>
  <c r="E19" i="41"/>
  <c r="G42" i="41" s="1"/>
  <c r="E42" i="41" l="1"/>
</calcChain>
</file>

<file path=xl/sharedStrings.xml><?xml version="1.0" encoding="utf-8"?>
<sst xmlns="http://schemas.openxmlformats.org/spreadsheetml/2006/main" count="2346" uniqueCount="211">
  <si>
    <t>Ukupno:</t>
  </si>
  <si>
    <t>Turistička zajednica općine - Grožnjan</t>
  </si>
  <si>
    <t>Turistička zajednica općine - Oprtalj</t>
  </si>
  <si>
    <t>Turistička zajednica grada - Buzet</t>
  </si>
  <si>
    <t>Turistička zajednica općine - Motovun</t>
  </si>
  <si>
    <t>Turistička zajednica općine - Kršan</t>
  </si>
  <si>
    <t>Turistička zajednica općine - Vižinada</t>
  </si>
  <si>
    <t>Turistička zajednica općine - Sveta Nedelja</t>
  </si>
  <si>
    <t>Turistička zajednica općine - Kanfanar</t>
  </si>
  <si>
    <t>Turistička zajednica općine - Barban</t>
  </si>
  <si>
    <t>Turistička zajednica općine - Žminj</t>
  </si>
  <si>
    <t>Turistička zajednica općine - Višnjan</t>
  </si>
  <si>
    <t>Turistička zajednica općine - Kaštelir-Labinci</t>
  </si>
  <si>
    <t>Turistička zajednica grada - Buje</t>
  </si>
  <si>
    <t>Turistička zajednica općine - Svetvinčenat</t>
  </si>
  <si>
    <t>Turistička zajednica općine - Ližnjan</t>
  </si>
  <si>
    <t>Turistička zajednica općine - Marčana</t>
  </si>
  <si>
    <t>Turistička zajednica općine - Raša</t>
  </si>
  <si>
    <t>Turistička zajednica područja - Središnja Istra</t>
  </si>
  <si>
    <t>Turistička zajednica grada - Vodnjan</t>
  </si>
  <si>
    <t>Turistička zajednica općine - Bale</t>
  </si>
  <si>
    <t>Turistička zajednica općine - Brtonigla</t>
  </si>
  <si>
    <t>Turistička zajednica općine - Fažana</t>
  </si>
  <si>
    <t>Turistička zajednica grada - Novigrad</t>
  </si>
  <si>
    <t>Turistička zajednica grada - Labin</t>
  </si>
  <si>
    <t>Turistička zajednica grada - Pula</t>
  </si>
  <si>
    <t>Turistička zajednica grada - Umag</t>
  </si>
  <si>
    <t>Turistička zajednica općine - Vrsar</t>
  </si>
  <si>
    <t>Turistička zajednica općine - Tar-Vabriga</t>
  </si>
  <si>
    <t>Turistička zajednica općine - Medulin</t>
  </si>
  <si>
    <t>Turistička zajednica općine - Funtana</t>
  </si>
  <si>
    <t>Turistička zajednica grada - Poreč</t>
  </si>
  <si>
    <t>Turistička zajednica grada - Rovinj</t>
  </si>
  <si>
    <t>Indeks noćenja ukupno</t>
  </si>
  <si>
    <t>Usporedba noćenja ukupno</t>
  </si>
  <si>
    <t>Noćenja ukupno</t>
  </si>
  <si>
    <t>Indeks dolasci ukupno</t>
  </si>
  <si>
    <t>Usporedba dolasci ukupno</t>
  </si>
  <si>
    <t>Dolasci ukupno</t>
  </si>
  <si>
    <t>Turistička zajednica</t>
  </si>
  <si>
    <t>Parametri izvještaja</t>
  </si>
  <si>
    <t>Izvještaj izradio: istarska</t>
  </si>
  <si>
    <t xml:space="preserve">Naziv izvještaja: Turistički promet po turističkim zajednicama </t>
  </si>
  <si>
    <t>Vrijeme ažurnosti podataka: 5.1.2022. 8:26</t>
  </si>
  <si>
    <t>Vrijeme izrade: 5.1.2022. 9:16</t>
  </si>
  <si>
    <t>Datum: 3.1.2022. Usporedba: 4.1.2021.</t>
  </si>
  <si>
    <t>Vrijeme ažurnosti podataka: 10.1.2022. 8:22</t>
  </si>
  <si>
    <t>Vrijeme izrade: 11.1.2022. 8:53</t>
  </si>
  <si>
    <t>Datum: 10.1.2022. Usporedba: 11.1.2021.</t>
  </si>
  <si>
    <t>Vrijeme ažurnosti podataka: 18.1.2022. 8:15</t>
  </si>
  <si>
    <t>Vrijeme izrade: 18.1.2022. 10:10</t>
  </si>
  <si>
    <t>Datum: 17.1.2022. Usporedba: 18.1.2021.</t>
  </si>
  <si>
    <t>Vrijeme ažurnosti podataka: 25.1.2022. 8:20</t>
  </si>
  <si>
    <t>Vrijeme izrade: 25.1.2022. 12:43</t>
  </si>
  <si>
    <t>Turistička zajednica područja - Sred. Istra</t>
  </si>
  <si>
    <t>Datum: 24.1.2022. Usporedba: 25.1.2021.</t>
  </si>
  <si>
    <t>Vrijeme ažurnosti podataka: 31.1.2022. 8:18</t>
  </si>
  <si>
    <t>Vrijeme izrade: 1.2.2022. 9:28</t>
  </si>
  <si>
    <t>Datum: 31.1.2022. Usporedba: 1.2.2021.</t>
  </si>
  <si>
    <t>Vrijeme ažurnosti podataka: 8.2.2022. 8:43</t>
  </si>
  <si>
    <t>Vrijeme izrade: 9.2.2022. 8:55</t>
  </si>
  <si>
    <t>Datum: 7.2.2022. Usporedba: 8.2.2021.</t>
  </si>
  <si>
    <t>Vrijeme ažurnosti podataka: 14.2.2022. 8:42</t>
  </si>
  <si>
    <t>Vrijeme izrade: 15.2.2022. 9:36</t>
  </si>
  <si>
    <t>Datum: 14.2.2022. Usporedba: 15.2.2021.</t>
  </si>
  <si>
    <t>Vrijeme ažurnosti podataka: 22.2.2022. 9:20</t>
  </si>
  <si>
    <t>Vrijeme izrade: 22.2.2022. 11:37</t>
  </si>
  <si>
    <t>Datum: 21.2.2022. Usporedba: 22.2.2021.</t>
  </si>
  <si>
    <t>Vrijeme ažurnosti podataka: 1.3.2022. 9:25</t>
  </si>
  <si>
    <t>Vrijeme izrade: 1.3.2022. 11:29</t>
  </si>
  <si>
    <t>Datum: 28.2.2022. Usporedba: 1.3.2021.</t>
  </si>
  <si>
    <t>Vrijeme ažurnosti podataka: 8.3.2022. 8:49</t>
  </si>
  <si>
    <t>Vrijeme izrade: 8.3.2022. 9:56</t>
  </si>
  <si>
    <t>Vrijeme ažurnosti podataka: 14.3.2022. 8:54</t>
  </si>
  <si>
    <t>Vrijeme izrade: 15.3.2022. 9:20</t>
  </si>
  <si>
    <t>Datum: 7.3.2022. Usporedba: 8.3.2021.</t>
  </si>
  <si>
    <t>Datum: 14.3.2022. Usporedba: 15.3.2021.</t>
  </si>
  <si>
    <t>Vrijeme ažurnosti podataka: 22.3.2022. 9:04</t>
  </si>
  <si>
    <t>Vrijeme izrade: 22.3.2022. 12:20</t>
  </si>
  <si>
    <t>Datum: 21.3.2022. Usporedba: 22.3.2021.</t>
  </si>
  <si>
    <t>Vrijeme ažurnosti podataka: 29.3.2022. 8:34</t>
  </si>
  <si>
    <t>Vrijeme izrade: 29.3.2022. 10:53</t>
  </si>
  <si>
    <t>Datum: 28.3.2022. Usporedba: 29.3.2021.</t>
  </si>
  <si>
    <t>Vrijeme ažurnosti podataka: 5.4.2022. 9:12</t>
  </si>
  <si>
    <t>Vrijeme izrade: 5.4.2022. 15:17</t>
  </si>
  <si>
    <t>Datum: 4.4.2022. Usporedba: 5.4.2021.</t>
  </si>
  <si>
    <t>Vrijeme ažurnosti podataka: 12.4.2022. 9:08</t>
  </si>
  <si>
    <t>Vrijeme izrade: 12.4.2022. 11:38</t>
  </si>
  <si>
    <t>Datum: 11.4.2022. Usporedba: 12.4.2021.</t>
  </si>
  <si>
    <t>Vrijeme ažurnosti podataka: 19.4.2022. 9:55</t>
  </si>
  <si>
    <t>Vrijeme izrade: 19.4.2022. 15:06</t>
  </si>
  <si>
    <t>Datum: 18.4.2022. Usporedba: 19.4.2021.</t>
  </si>
  <si>
    <t>Vrijeme ažurnosti podataka: 26.4.2022. 9:31</t>
  </si>
  <si>
    <t>Vrijeme izrade: 26.4.2022. 12:28</t>
  </si>
  <si>
    <t>Datum: 25.4.2022. Usporedba: 26.4.2021.</t>
  </si>
  <si>
    <t>Vrijeme ažurnosti podataka: 3.5.2022. 10:02</t>
  </si>
  <si>
    <t>Vrijeme izrade: 3.5.2022. 14:13</t>
  </si>
  <si>
    <t>Datum: 2.5.2022. Usporedba: 3.5.2021.</t>
  </si>
  <si>
    <t>Vrijeme ažurnosti podataka: 10.5.2022. 10:23</t>
  </si>
  <si>
    <t>Vrijeme izrade: 10.5.2022. 12:26</t>
  </si>
  <si>
    <t>Datum: 9.5.2022. Usporedba: 10.5.2021.</t>
  </si>
  <si>
    <t>Vrijeme ažurnosti podataka: 16.5.2022. 10:17</t>
  </si>
  <si>
    <t>Vrijeme izrade: 17.5.2022. 10:03</t>
  </si>
  <si>
    <t>Datum: 16.5.2022. Usporedba: 17.5.2021.</t>
  </si>
  <si>
    <t>Vrijeme ažurnosti podataka: 24.5.2022. 9:29</t>
  </si>
  <si>
    <t>Vrijeme izrade: 24.5.2022. 11:11</t>
  </si>
  <si>
    <t>Datum: 23.5.2022. Usporedba: 24.5.2021.</t>
  </si>
  <si>
    <t>Vrijeme ažurnosti podataka: 31.5.2022. 10:18</t>
  </si>
  <si>
    <t>Vrijeme izrade: 31.5.2022. 12:03</t>
  </si>
  <si>
    <t>Datum: 30.5.2022. Usporedba: 31.5.2021.</t>
  </si>
  <si>
    <t>Turistička zajednica općine - Kašt.-Labinci</t>
  </si>
  <si>
    <t>Vrijeme ažurnosti podataka: 7.6.2022. 10:47</t>
  </si>
  <si>
    <t>Vrijeme izrade: 7.6.2022. 14:56</t>
  </si>
  <si>
    <t>Datum: 6.6.2022. Usporedba: 7.6.2021.</t>
  </si>
  <si>
    <t>Naziv izvještaja: Na-dan_2022-2021_06-13_ltz</t>
  </si>
  <si>
    <t>Vrijeme ažurnosti podataka: 14.6.2022. 10:35</t>
  </si>
  <si>
    <t>Vrijeme izrade: 14.6.2022. 11:28</t>
  </si>
  <si>
    <t>Turistička zajednica
Naziv</t>
  </si>
  <si>
    <t>Broj noćenja</t>
  </si>
  <si>
    <t>Broj noćenja
Usporedba</t>
  </si>
  <si>
    <t>Broj noćenja
Indeks</t>
  </si>
  <si>
    <t>Broj dolazaka</t>
  </si>
  <si>
    <t>Broj dolazaka
Usporedba</t>
  </si>
  <si>
    <t>Broj dolazaka
Indeks</t>
  </si>
  <si>
    <t>Ukupno</t>
  </si>
  <si>
    <t>Datum: 13.6.2022. Usporedba: 14.6.2021.</t>
  </si>
  <si>
    <t>Vrijeme ažurnosti podataka: 21.6.2022. 9:47</t>
  </si>
  <si>
    <t>Vrijeme izrade: 21.6.2022. 10:38</t>
  </si>
  <si>
    <t>Turistička zajednica općine - Kaš.-Labinci</t>
  </si>
  <si>
    <t>Datum: 20.6.2022. Usporedba: 21.6.2021.</t>
  </si>
  <si>
    <t>Vrijeme ažurnosti podataka: 28.6.2022. 11:00</t>
  </si>
  <si>
    <t>Vrijeme izrade: 28.6.2022. 11:45</t>
  </si>
  <si>
    <t>Turistička zajednica općine - Sv. Nedjelja</t>
  </si>
  <si>
    <t>Datum: 27.6.2022. Usporedba: 28.6.2021.</t>
  </si>
  <si>
    <t>Vrijeme ažurnosti podataka: 5.7.2022. 10:38</t>
  </si>
  <si>
    <t>Vrijeme izrade: 5.7.2022. 11:41</t>
  </si>
  <si>
    <t>Datum: 4.7.2022. Usporedba: 5.7.2021.</t>
  </si>
  <si>
    <t>Vrijeme ažurnosti podataka: 12.7.2022. 17:45</t>
  </si>
  <si>
    <t>Vrijeme izrade: 13.7.2022. 8:49</t>
  </si>
  <si>
    <t>Turistička zajednica općine - Kaštelir-Lab.</t>
  </si>
  <si>
    <t>Datum: 11.7.2022. Usporedba: 12.7.2021.</t>
  </si>
  <si>
    <t>Vrijeme ažurnosti podataka: 20.7.2022. 6:51</t>
  </si>
  <si>
    <t>Vrijeme izrade: 20.7.2022. 11:40</t>
  </si>
  <si>
    <t>Datum: 18.7.2022. Usporedba: 19.7.2021.</t>
  </si>
  <si>
    <t>Vrijeme ažurnosti podataka: 26.7.2022. 7:11</t>
  </si>
  <si>
    <t>Vrijeme izrade: 26.7.2022. 9:47</t>
  </si>
  <si>
    <t>Turistička zajednica općine - Sv. Nedelja</t>
  </si>
  <si>
    <t>Datum: 25.7.2022. Usporedba: 26.7.2021.</t>
  </si>
  <si>
    <t>Vrijeme ažurnosti podataka: 2.8.2022. 7:25</t>
  </si>
  <si>
    <t>Vrijeme izrade: 2.8.2022. 9:04</t>
  </si>
  <si>
    <t>Datum: 1.8.2022. Usporedba: 2.8.2021.</t>
  </si>
  <si>
    <t>Vrijeme ažurnosti podataka: 9.8.2022. 7:18</t>
  </si>
  <si>
    <t>Vrijeme izrade: 9.8.2022. 12:12</t>
  </si>
  <si>
    <t>Turistička zajednica općine - Kaštelir-L.</t>
  </si>
  <si>
    <t>Datum: 8.8.2022. Usporedba: 9.8.2021.</t>
  </si>
  <si>
    <t>Vrijeme ažurnosti podataka: 16.8.2022. 7:14</t>
  </si>
  <si>
    <t>Vrijeme izrade: 16.8.2022. 11:25</t>
  </si>
  <si>
    <t>Datum: 15.8.2022. Usporedba: 16.8.2021.</t>
  </si>
  <si>
    <t>Vrijeme ažurnosti podataka: 23.8.2022. 7:36</t>
  </si>
  <si>
    <t>Vrijeme izrade: 23.8.2022. 12:22</t>
  </si>
  <si>
    <t>Datum: 22.8.2022. Usporedba: 23.8.2021.</t>
  </si>
  <si>
    <t>Vrijeme ažurnosti podataka: 6.9.2022. 7:39</t>
  </si>
  <si>
    <t>Vrijeme izrade: 6.9.2022. 9:34</t>
  </si>
  <si>
    <t>Datum: 29.8.2022. Usporedba: 30.8.2021.</t>
  </si>
  <si>
    <t>Vrijeme izrade: 6.9.2022. 9:24</t>
  </si>
  <si>
    <t>Datum: 5.9.2022. Usporedba: 6.9.2021.</t>
  </si>
  <si>
    <t>Vrijeme ažurnosti podataka: 13.9.2022. 7:30</t>
  </si>
  <si>
    <t>Vrijeme izrade: 13.9.2022. 10:57</t>
  </si>
  <si>
    <t>Datum: 12.9.2022. Usporedba: 13.9.2021.</t>
  </si>
  <si>
    <t>Vrijeme ažurnosti podataka: 20.9.2022. 7:11</t>
  </si>
  <si>
    <t>Vrijeme izrade: 20.9.2022. 10:08</t>
  </si>
  <si>
    <t>Datum: 19.9.2022. Usporedba: 20.9.2021.</t>
  </si>
  <si>
    <t>Vrijeme ažurnosti podataka: 27.9.2022. 7:11</t>
  </si>
  <si>
    <t>Vrijeme izrade: 27.9.2022. 10:33</t>
  </si>
  <si>
    <t>Datum: 26.9.2022. Usporedba: 27.9.2021.</t>
  </si>
  <si>
    <t>Vrijeme ažurnosti podataka: 4.10.2022. 7:06</t>
  </si>
  <si>
    <t>Vrijeme izrade: 4.10.2022. 8:51</t>
  </si>
  <si>
    <t>Datum: 03.10.2022. Usporedba: 04.10.2021.</t>
  </si>
  <si>
    <t>Vrijeme ažurnosti podataka: 11.10.2022. 7:08</t>
  </si>
  <si>
    <t>Vrijeme izrade: 11.10.2022. 12:09</t>
  </si>
  <si>
    <t>Datum: 10.10.2022. Usporedba: 11.10.2021.</t>
  </si>
  <si>
    <t>Vrijeme ažurnosti podataka: 18.10.2022. 7:00</t>
  </si>
  <si>
    <t>Vrijeme izrade: 18.10.2022. 9:13</t>
  </si>
  <si>
    <t>Datum: 17.10.2022. Usporedba: 18.10.2021.</t>
  </si>
  <si>
    <t>Vrijeme ažurnosti podataka: 25.10.2022. 7:17</t>
  </si>
  <si>
    <t>Vrijeme izrade: 25.10.2022. 12:36</t>
  </si>
  <si>
    <t>Datum: 24.10.2022. Usporedba: 25.10.2021.</t>
  </si>
  <si>
    <t>Vrijeme ažurnosti podataka: 3.11.2022. 7:41</t>
  </si>
  <si>
    <t>Datum: 31.10.2022. Usporedba: 01.11.2021.</t>
  </si>
  <si>
    <t>Vrijeme izrade: 3.11.2022. 10:47</t>
  </si>
  <si>
    <t>Vrijeme ažurnosti podataka: 8.11.2022. 7:11</t>
  </si>
  <si>
    <t>Vrijeme izrade: 8.11.2022. 8:33</t>
  </si>
  <si>
    <t>Datum: 07.11.2022. Usporedba: 08.11.2021.</t>
  </si>
  <si>
    <t>Vrijeme ažurnosti podataka: 15.11.2022. 7:24</t>
  </si>
  <si>
    <t>Vrijeme izrade: 15.11.2022. 8:58</t>
  </si>
  <si>
    <t>Datum: 14.11.2022. Usporedba: 15.11.2021.</t>
  </si>
  <si>
    <t>Vrijeme ažurnosti podataka: 22.11.2022. 7:06</t>
  </si>
  <si>
    <t>Vrijeme izrade: 22.11.2022. 9:04</t>
  </si>
  <si>
    <t>Datum: 21.11.2022. Usporedba: 22.11.2021.</t>
  </si>
  <si>
    <t>Vrijeme ažurnosti podataka: 29.11.2022. 7:15</t>
  </si>
  <si>
    <t>Vrijeme izrade: 29.11.2022. 11:19</t>
  </si>
  <si>
    <t>Datum: 28.11.2022. Usporedba: 29.11.2021.</t>
  </si>
  <si>
    <t>Vrijeme ažurnosti podataka: 6.12.2022. 7:17</t>
  </si>
  <si>
    <t>Vrijeme izrade: 6.12.2022. 13:14</t>
  </si>
  <si>
    <t>Datum: 05.12.2022. Usporedba: 06.12.2021.</t>
  </si>
  <si>
    <t>Vrijeme ažurnosti podataka: 13.12.2022. 7:18</t>
  </si>
  <si>
    <t>Vrijeme izrade: 13.12.2022. 9:00</t>
  </si>
  <si>
    <t>Datum: 12.12.2022. Usporedba: 13.12.2021.</t>
  </si>
  <si>
    <t>Vrijeme ažurnosti podataka: 21.12.2022. 6:45</t>
  </si>
  <si>
    <t>Vrijeme izrade: 21.12.2022. 9:53</t>
  </si>
  <si>
    <t>Datum: 19.12.2022. Usporedba: 20.12.2021.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</si>
</sst>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11" fillId="0" borderId="0"/>
    <xf numFmtId="0" fontId="13" fillId="0" borderId="0"/>
    <xf numFmtId="0" fontId="15" fillId="0" borderId="0"/>
    <xf numFmtId="0" fontId="17" fillId="0" borderId="0"/>
    <xf numFmtId="0" fontId="19" fillId="0" borderId="0"/>
    <xf numFmtId="0" fontId="21" fillId="0" borderId="0"/>
    <xf numFmtId="0" fontId="23" fillId="0" borderId="0"/>
  </cellStyleXfs>
  <cellXfs count="106">
    <xf numFmtId="0" fontId="0" fillId="0" borderId="0" xfId="0"/>
    <xf numFmtId="0" fontId="4" fillId="0" borderId="0" xfId="1" applyFont="1"/>
    <xf numFmtId="0" fontId="9" fillId="0" borderId="0" xfId="8"/>
    <xf numFmtId="3" fontId="9" fillId="0" borderId="0" xfId="8" applyNumberFormat="1"/>
    <xf numFmtId="4" fontId="9" fillId="0" borderId="0" xfId="8" applyNumberFormat="1"/>
    <xf numFmtId="0" fontId="2" fillId="0" borderId="0" xfId="8" applyFont="1"/>
    <xf numFmtId="0" fontId="2" fillId="0" borderId="0" xfId="8" applyFont="1" applyAlignment="1">
      <alignment horizontal="center" vertical="center"/>
    </xf>
    <xf numFmtId="3" fontId="2" fillId="0" borderId="0" xfId="8" applyNumberFormat="1" applyFont="1" applyAlignment="1">
      <alignment horizontal="center" vertical="center" wrapText="1"/>
    </xf>
    <xf numFmtId="4" fontId="2" fillId="0" borderId="0" xfId="8" applyNumberFormat="1" applyFont="1" applyAlignment="1">
      <alignment horizontal="center" vertical="center" wrapText="1"/>
    </xf>
    <xf numFmtId="3" fontId="2" fillId="0" borderId="0" xfId="8" applyNumberFormat="1" applyFont="1"/>
    <xf numFmtId="4" fontId="2" fillId="0" borderId="0" xfId="8" applyNumberFormat="1" applyFont="1"/>
    <xf numFmtId="0" fontId="10" fillId="0" borderId="0" xfId="8" applyFont="1" applyAlignment="1">
      <alignment horizontal="center" vertical="center"/>
    </xf>
    <xf numFmtId="3" fontId="10" fillId="0" borderId="0" xfId="8" applyNumberFormat="1" applyFont="1" applyAlignment="1">
      <alignment horizontal="center" vertical="center" wrapText="1"/>
    </xf>
    <xf numFmtId="4" fontId="10" fillId="0" borderId="0" xfId="8" applyNumberFormat="1" applyFont="1" applyAlignment="1">
      <alignment horizontal="center" vertical="center" wrapText="1"/>
    </xf>
    <xf numFmtId="0" fontId="10" fillId="0" borderId="0" xfId="8" applyFont="1"/>
    <xf numFmtId="3" fontId="10" fillId="0" borderId="0" xfId="8" applyNumberFormat="1" applyFont="1"/>
    <xf numFmtId="4" fontId="10" fillId="0" borderId="0" xfId="8" applyNumberFormat="1" applyFont="1"/>
    <xf numFmtId="0" fontId="1" fillId="0" borderId="0" xfId="1"/>
    <xf numFmtId="3" fontId="1" fillId="0" borderId="0" xfId="1" applyNumberFormat="1"/>
    <xf numFmtId="4" fontId="1" fillId="0" borderId="0" xfId="1" applyNumberFormat="1"/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1" applyFont="1"/>
    <xf numFmtId="3" fontId="2" fillId="0" borderId="0" xfId="1" applyNumberFormat="1" applyFont="1"/>
    <xf numFmtId="4" fontId="2" fillId="0" borderId="0" xfId="1" applyNumberFormat="1" applyFont="1"/>
    <xf numFmtId="0" fontId="11" fillId="0" borderId="0" xfId="9"/>
    <xf numFmtId="3" fontId="11" fillId="0" borderId="0" xfId="9" applyNumberFormat="1"/>
    <xf numFmtId="4" fontId="11" fillId="0" borderId="0" xfId="9" applyNumberFormat="1"/>
    <xf numFmtId="0" fontId="2" fillId="0" borderId="0" xfId="9" applyFont="1" applyAlignment="1">
      <alignment horizontal="center" vertical="center"/>
    </xf>
    <xf numFmtId="3" fontId="2" fillId="0" borderId="0" xfId="9" applyNumberFormat="1" applyFont="1" applyAlignment="1">
      <alignment horizontal="center" vertical="center" wrapText="1"/>
    </xf>
    <xf numFmtId="4" fontId="2" fillId="0" borderId="0" xfId="9" applyNumberFormat="1" applyFont="1" applyAlignment="1">
      <alignment horizontal="center" vertical="center" wrapText="1"/>
    </xf>
    <xf numFmtId="0" fontId="2" fillId="0" borderId="0" xfId="9" applyFont="1"/>
    <xf numFmtId="3" fontId="2" fillId="0" borderId="0" xfId="9" applyNumberFormat="1" applyFont="1"/>
    <xf numFmtId="4" fontId="2" fillId="0" borderId="0" xfId="9" applyNumberFormat="1" applyFont="1"/>
    <xf numFmtId="0" fontId="12" fillId="0" borderId="0" xfId="9" applyFont="1" applyAlignment="1">
      <alignment horizontal="center" vertical="center"/>
    </xf>
    <xf numFmtId="3" fontId="12" fillId="0" borderId="0" xfId="9" applyNumberFormat="1" applyFont="1" applyAlignment="1">
      <alignment horizontal="center" vertical="center" wrapText="1"/>
    </xf>
    <xf numFmtId="4" fontId="12" fillId="0" borderId="0" xfId="9" applyNumberFormat="1" applyFont="1" applyAlignment="1">
      <alignment horizontal="center" vertical="center" wrapText="1"/>
    </xf>
    <xf numFmtId="0" fontId="12" fillId="0" borderId="0" xfId="9" applyFont="1"/>
    <xf numFmtId="3" fontId="12" fillId="0" borderId="0" xfId="9" applyNumberFormat="1" applyFont="1"/>
    <xf numFmtId="4" fontId="12" fillId="0" borderId="0" xfId="9" applyNumberFormat="1" applyFont="1"/>
    <xf numFmtId="0" fontId="13" fillId="0" borderId="0" xfId="10"/>
    <xf numFmtId="3" fontId="13" fillId="0" borderId="0" xfId="10" applyNumberFormat="1"/>
    <xf numFmtId="4" fontId="13" fillId="0" borderId="0" xfId="10" applyNumberFormat="1"/>
    <xf numFmtId="0" fontId="14" fillId="0" borderId="0" xfId="10" applyFont="1" applyAlignment="1">
      <alignment horizontal="center" vertical="center" wrapText="1"/>
    </xf>
    <xf numFmtId="3" fontId="14" fillId="0" borderId="0" xfId="10" applyNumberFormat="1" applyFont="1" applyAlignment="1">
      <alignment horizontal="center" vertical="center" wrapText="1"/>
    </xf>
    <xf numFmtId="4" fontId="14" fillId="0" borderId="0" xfId="10" applyNumberFormat="1" applyFont="1" applyAlignment="1">
      <alignment horizontal="center" vertical="center" wrapText="1"/>
    </xf>
    <xf numFmtId="0" fontId="14" fillId="0" borderId="0" xfId="10" applyFont="1"/>
    <xf numFmtId="3" fontId="14" fillId="0" borderId="0" xfId="10" applyNumberFormat="1" applyFont="1"/>
    <xf numFmtId="4" fontId="14" fillId="0" borderId="0" xfId="10" applyNumberFormat="1" applyFont="1"/>
    <xf numFmtId="0" fontId="14" fillId="0" borderId="0" xfId="10" applyFont="1" applyAlignment="1">
      <alignment horizontal="center" vertical="center"/>
    </xf>
    <xf numFmtId="0" fontId="1" fillId="0" borderId="0" xfId="10" applyFont="1"/>
    <xf numFmtId="0" fontId="2" fillId="0" borderId="0" xfId="10" applyFont="1" applyAlignment="1">
      <alignment horizontal="center" vertical="center"/>
    </xf>
    <xf numFmtId="0" fontId="2" fillId="0" borderId="0" xfId="10" applyFont="1"/>
    <xf numFmtId="3" fontId="2" fillId="0" borderId="0" xfId="10" applyNumberFormat="1" applyFont="1"/>
    <xf numFmtId="4" fontId="2" fillId="0" borderId="0" xfId="10" applyNumberFormat="1" applyFont="1"/>
    <xf numFmtId="3" fontId="2" fillId="0" borderId="0" xfId="10" applyNumberFormat="1" applyFont="1" applyAlignment="1">
      <alignment horizontal="center" vertical="center" wrapText="1"/>
    </xf>
    <xf numFmtId="4" fontId="2" fillId="0" borderId="0" xfId="10" applyNumberFormat="1" applyFont="1" applyAlignment="1">
      <alignment horizontal="center" vertical="center" wrapText="1"/>
    </xf>
    <xf numFmtId="0" fontId="15" fillId="0" borderId="0" xfId="11"/>
    <xf numFmtId="3" fontId="15" fillId="0" borderId="0" xfId="11" applyNumberFormat="1"/>
    <xf numFmtId="4" fontId="15" fillId="0" borderId="0" xfId="11" applyNumberFormat="1"/>
    <xf numFmtId="0" fontId="16" fillId="0" borderId="0" xfId="11" applyFont="1" applyAlignment="1">
      <alignment horizontal="center" vertical="center"/>
    </xf>
    <xf numFmtId="0" fontId="16" fillId="0" borderId="0" xfId="11" applyFont="1"/>
    <xf numFmtId="3" fontId="16" fillId="0" borderId="0" xfId="11" applyNumberFormat="1" applyFont="1"/>
    <xf numFmtId="4" fontId="16" fillId="0" borderId="0" xfId="11" applyNumberFormat="1" applyFont="1"/>
    <xf numFmtId="3" fontId="16" fillId="0" borderId="0" xfId="11" applyNumberFormat="1" applyFont="1" applyAlignment="1">
      <alignment horizontal="center" vertical="center" wrapText="1"/>
    </xf>
    <xf numFmtId="4" fontId="16" fillId="0" borderId="0" xfId="11" applyNumberFormat="1" applyFont="1" applyAlignment="1">
      <alignment horizontal="center" vertical="center" wrapText="1"/>
    </xf>
    <xf numFmtId="0" fontId="17" fillId="0" borderId="0" xfId="12"/>
    <xf numFmtId="3" fontId="17" fillId="0" borderId="0" xfId="12" applyNumberFormat="1"/>
    <xf numFmtId="4" fontId="17" fillId="0" borderId="0" xfId="12" applyNumberFormat="1"/>
    <xf numFmtId="0" fontId="18" fillId="0" borderId="0" xfId="12" applyFont="1" applyAlignment="1">
      <alignment horizontal="center" vertical="center"/>
    </xf>
    <xf numFmtId="0" fontId="18" fillId="0" borderId="0" xfId="12" applyFont="1"/>
    <xf numFmtId="3" fontId="18" fillId="0" borderId="0" xfId="12" applyNumberFormat="1" applyFont="1"/>
    <xf numFmtId="4" fontId="18" fillId="0" borderId="0" xfId="12" applyNumberFormat="1" applyFont="1"/>
    <xf numFmtId="3" fontId="18" fillId="0" borderId="0" xfId="12" applyNumberFormat="1" applyFont="1" applyAlignment="1">
      <alignment horizontal="center" vertical="center" wrapText="1"/>
    </xf>
    <xf numFmtId="4" fontId="18" fillId="0" borderId="0" xfId="12" applyNumberFormat="1" applyFont="1" applyAlignment="1">
      <alignment horizontal="center" vertical="center" wrapText="1"/>
    </xf>
    <xf numFmtId="0" fontId="1" fillId="0" borderId="0" xfId="12" applyFont="1"/>
    <xf numFmtId="0" fontId="19" fillId="0" borderId="0" xfId="13"/>
    <xf numFmtId="3" fontId="19" fillId="0" borderId="0" xfId="13" applyNumberFormat="1"/>
    <xf numFmtId="4" fontId="19" fillId="0" borderId="0" xfId="13" applyNumberFormat="1"/>
    <xf numFmtId="0" fontId="20" fillId="0" borderId="0" xfId="13" applyFont="1" applyAlignment="1">
      <alignment horizontal="center" vertical="center"/>
    </xf>
    <xf numFmtId="0" fontId="20" fillId="0" borderId="0" xfId="13" applyFont="1"/>
    <xf numFmtId="3" fontId="20" fillId="0" borderId="0" xfId="13" applyNumberFormat="1" applyFont="1"/>
    <xf numFmtId="4" fontId="20" fillId="0" borderId="0" xfId="13" applyNumberFormat="1" applyFont="1"/>
    <xf numFmtId="3" fontId="20" fillId="0" borderId="0" xfId="13" applyNumberFormat="1" applyFont="1" applyAlignment="1">
      <alignment horizontal="center" vertical="center" wrapText="1"/>
    </xf>
    <xf numFmtId="4" fontId="20" fillId="0" borderId="0" xfId="13" applyNumberFormat="1" applyFont="1" applyAlignment="1">
      <alignment horizontal="center" vertical="center" wrapText="1"/>
    </xf>
    <xf numFmtId="0" fontId="1" fillId="0" borderId="0" xfId="13" applyFont="1"/>
    <xf numFmtId="0" fontId="21" fillId="0" borderId="0" xfId="14"/>
    <xf numFmtId="3" fontId="21" fillId="0" borderId="0" xfId="14" applyNumberFormat="1"/>
    <xf numFmtId="4" fontId="21" fillId="0" borderId="0" xfId="14" applyNumberFormat="1"/>
    <xf numFmtId="0" fontId="22" fillId="0" borderId="0" xfId="14" applyFont="1" applyAlignment="1">
      <alignment horizontal="center" vertical="center"/>
    </xf>
    <xf numFmtId="0" fontId="22" fillId="0" borderId="0" xfId="14" applyFont="1"/>
    <xf numFmtId="3" fontId="22" fillId="0" borderId="0" xfId="14" applyNumberFormat="1" applyFont="1"/>
    <xf numFmtId="4" fontId="22" fillId="0" borderId="0" xfId="14" applyNumberFormat="1" applyFont="1"/>
    <xf numFmtId="3" fontId="22" fillId="0" borderId="0" xfId="14" applyNumberFormat="1" applyFont="1" applyAlignment="1">
      <alignment horizontal="center" vertical="center" wrapText="1"/>
    </xf>
    <xf numFmtId="4" fontId="22" fillId="0" borderId="0" xfId="14" applyNumberFormat="1" applyFont="1" applyAlignment="1">
      <alignment horizontal="center" vertical="center" wrapText="1"/>
    </xf>
    <xf numFmtId="0" fontId="23" fillId="0" borderId="0" xfId="15"/>
    <xf numFmtId="3" fontId="23" fillId="0" borderId="0" xfId="15" applyNumberFormat="1"/>
    <xf numFmtId="4" fontId="23" fillId="0" borderId="0" xfId="15" applyNumberFormat="1"/>
    <xf numFmtId="0" fontId="24" fillId="0" borderId="0" xfId="15" applyFont="1" applyAlignment="1">
      <alignment horizontal="center" vertical="center"/>
    </xf>
    <xf numFmtId="3" fontId="24" fillId="0" borderId="0" xfId="15" applyNumberFormat="1" applyFont="1" applyAlignment="1">
      <alignment horizontal="center" vertical="center" wrapText="1"/>
    </xf>
    <xf numFmtId="4" fontId="24" fillId="0" borderId="0" xfId="15" applyNumberFormat="1" applyFont="1" applyAlignment="1">
      <alignment horizontal="center" vertical="center" wrapText="1"/>
    </xf>
    <xf numFmtId="0" fontId="1" fillId="0" borderId="0" xfId="15" applyFont="1"/>
    <xf numFmtId="0" fontId="24" fillId="0" borderId="0" xfId="15" applyFont="1"/>
    <xf numFmtId="3" fontId="24" fillId="0" borderId="0" xfId="15" applyNumberFormat="1" applyFont="1"/>
    <xf numFmtId="4" fontId="24" fillId="0" borderId="0" xfId="15" applyNumberFormat="1" applyFont="1"/>
  </cellXfs>
  <cellStyles count="16">
    <cellStyle name="Normalno" xfId="0" builtinId="0"/>
    <cellStyle name="Normalno 10" xfId="10" xr:uid="{5D27D0C1-221F-4F2E-9DC5-F3634354A38C}"/>
    <cellStyle name="Normalno 11" xfId="11" xr:uid="{B42399E5-B435-4A05-AAD1-BA83355D8F8C}"/>
    <cellStyle name="Normalno 11 2" xfId="15" xr:uid="{91B8F165-B85E-49D8-96D7-0C77FEDC2A39}"/>
    <cellStyle name="Normalno 12" xfId="12" xr:uid="{6F76F176-A535-4F1B-ABD4-7717A0DDA4AD}"/>
    <cellStyle name="Normalno 13" xfId="13" xr:uid="{723F14DD-A900-49D7-A385-623AC3A998C0}"/>
    <cellStyle name="Normalno 14" xfId="14" xr:uid="{5B71EA0F-38C4-4C78-94C4-9543E6CB0CD8}"/>
    <cellStyle name="Normalno 2" xfId="1" xr:uid="{00000000-0005-0000-0000-000001000000}"/>
    <cellStyle name="Normalno 3" xfId="2" xr:uid="{00000000-0005-0000-0000-000002000000}"/>
    <cellStyle name="Normalno 4" xfId="3" xr:uid="{00000000-0005-0000-0000-000003000000}"/>
    <cellStyle name="Normalno 4 2" xfId="6" xr:uid="{00000000-0005-0000-0000-000004000000}"/>
    <cellStyle name="Normalno 5" xfId="4" xr:uid="{00000000-0005-0000-0000-000005000000}"/>
    <cellStyle name="Normalno 6" xfId="5" xr:uid="{00000000-0005-0000-0000-000006000000}"/>
    <cellStyle name="Normalno 7" xfId="7" xr:uid="{00000000-0005-0000-0000-000007000000}"/>
    <cellStyle name="Normalno 8" xfId="8" xr:uid="{00000000-0005-0000-0000-000008000000}"/>
    <cellStyle name="Normalno 9" xfId="9" xr:uid="{AA3400E6-9F44-47BA-A8A4-6A0B28A69CA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workbookViewId="0">
      <pane ySplit="8" topLeftCell="A39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8.85546875" style="2" customWidth="1"/>
    <col min="2" max="2" width="9" style="2" customWidth="1"/>
    <col min="3" max="3" width="11.5703125" style="2" customWidth="1"/>
    <col min="4" max="4" width="9" style="2" customWidth="1"/>
    <col min="5" max="5" width="10.42578125" style="2" customWidth="1"/>
    <col min="6" max="6" width="11.28515625" style="2" customWidth="1"/>
    <col min="7" max="7" width="9.42578125" style="2" customWidth="1"/>
    <col min="8" max="16384" width="9.14062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43</v>
      </c>
    </row>
    <row r="4" spans="1:7" x14ac:dyDescent="0.2">
      <c r="A4" s="2" t="s">
        <v>44</v>
      </c>
    </row>
    <row r="5" spans="1:7" x14ac:dyDescent="0.2">
      <c r="A5" s="2" t="s">
        <v>40</v>
      </c>
    </row>
    <row r="6" spans="1:7" x14ac:dyDescent="0.2">
      <c r="A6" s="1" t="s">
        <v>45</v>
      </c>
    </row>
    <row r="7" spans="1:7" x14ac:dyDescent="0.2">
      <c r="B7" s="3"/>
      <c r="C7" s="3"/>
      <c r="D7" s="4"/>
      <c r="E7" s="3"/>
      <c r="F7" s="3"/>
      <c r="G7" s="4"/>
    </row>
    <row r="8" spans="1:7" ht="44.25" customHeight="1" x14ac:dyDescent="0.2">
      <c r="A8" s="6" t="s">
        <v>39</v>
      </c>
      <c r="B8" s="7" t="s">
        <v>38</v>
      </c>
      <c r="C8" s="7" t="s">
        <v>37</v>
      </c>
      <c r="D8" s="8" t="s">
        <v>36</v>
      </c>
      <c r="E8" s="7" t="s">
        <v>35</v>
      </c>
      <c r="F8" s="7" t="s">
        <v>34</v>
      </c>
      <c r="G8" s="8" t="s">
        <v>33</v>
      </c>
    </row>
    <row r="9" spans="1:7" x14ac:dyDescent="0.2">
      <c r="A9" s="2" t="s">
        <v>32</v>
      </c>
      <c r="B9" s="3">
        <v>874</v>
      </c>
      <c r="C9" s="3">
        <v>181</v>
      </c>
      <c r="D9" s="4">
        <v>482.87</v>
      </c>
      <c r="E9" s="3">
        <v>1738</v>
      </c>
      <c r="F9" s="3">
        <v>875</v>
      </c>
      <c r="G9" s="4">
        <v>198.63</v>
      </c>
    </row>
    <row r="10" spans="1:7" x14ac:dyDescent="0.2">
      <c r="A10" s="2" t="s">
        <v>31</v>
      </c>
      <c r="B10" s="3">
        <v>250</v>
      </c>
      <c r="C10" s="3">
        <v>115</v>
      </c>
      <c r="D10" s="4">
        <v>217.39</v>
      </c>
      <c r="E10" s="3">
        <v>541</v>
      </c>
      <c r="F10" s="3">
        <v>382</v>
      </c>
      <c r="G10" s="4">
        <v>141.62</v>
      </c>
    </row>
    <row r="11" spans="1:7" x14ac:dyDescent="0.2">
      <c r="A11" s="2" t="s">
        <v>24</v>
      </c>
      <c r="B11" s="3">
        <v>185</v>
      </c>
      <c r="C11" s="3">
        <v>6</v>
      </c>
      <c r="D11" s="4">
        <v>3083.33</v>
      </c>
      <c r="E11" s="3">
        <v>510</v>
      </c>
      <c r="F11" s="3">
        <v>26</v>
      </c>
      <c r="G11" s="4">
        <v>1961.54</v>
      </c>
    </row>
    <row r="12" spans="1:7" x14ac:dyDescent="0.2">
      <c r="A12" s="2" t="s">
        <v>29</v>
      </c>
      <c r="B12" s="3">
        <v>156</v>
      </c>
      <c r="C12" s="3">
        <v>15</v>
      </c>
      <c r="D12" s="4">
        <v>1040</v>
      </c>
      <c r="E12" s="3">
        <v>309</v>
      </c>
      <c r="F12" s="3">
        <v>83</v>
      </c>
      <c r="G12" s="4">
        <v>372.29</v>
      </c>
    </row>
    <row r="13" spans="1:7" x14ac:dyDescent="0.2">
      <c r="A13" s="2" t="s">
        <v>27</v>
      </c>
      <c r="B13" s="3">
        <v>75</v>
      </c>
      <c r="C13" s="3">
        <v>10</v>
      </c>
      <c r="D13" s="4">
        <v>750</v>
      </c>
      <c r="E13" s="3">
        <v>246</v>
      </c>
      <c r="F13" s="3">
        <v>37</v>
      </c>
      <c r="G13" s="4">
        <v>664.86</v>
      </c>
    </row>
    <row r="14" spans="1:7" x14ac:dyDescent="0.2">
      <c r="A14" s="2" t="s">
        <v>25</v>
      </c>
      <c r="B14" s="3">
        <v>64</v>
      </c>
      <c r="C14" s="3">
        <v>32</v>
      </c>
      <c r="D14" s="4">
        <v>200</v>
      </c>
      <c r="E14" s="3">
        <v>201</v>
      </c>
      <c r="F14" s="3">
        <v>166</v>
      </c>
      <c r="G14" s="4">
        <v>121.08</v>
      </c>
    </row>
    <row r="15" spans="1:7" x14ac:dyDescent="0.2">
      <c r="A15" s="2" t="s">
        <v>30</v>
      </c>
      <c r="B15" s="3">
        <v>30</v>
      </c>
      <c r="C15" s="3">
        <v>11</v>
      </c>
      <c r="D15" s="4">
        <v>272.73</v>
      </c>
      <c r="E15" s="3">
        <v>191</v>
      </c>
      <c r="F15" s="3">
        <v>238</v>
      </c>
      <c r="G15" s="4">
        <v>80.25</v>
      </c>
    </row>
    <row r="16" spans="1:7" x14ac:dyDescent="0.2">
      <c r="A16" s="2" t="s">
        <v>26</v>
      </c>
      <c r="B16" s="3">
        <v>36</v>
      </c>
      <c r="C16" s="3">
        <v>52</v>
      </c>
      <c r="D16" s="4">
        <v>69.23</v>
      </c>
      <c r="E16" s="3">
        <v>66</v>
      </c>
      <c r="F16" s="3">
        <v>172</v>
      </c>
      <c r="G16" s="4">
        <v>38.369999999999997</v>
      </c>
    </row>
    <row r="17" spans="1:7" x14ac:dyDescent="0.2">
      <c r="A17" s="2" t="s">
        <v>23</v>
      </c>
      <c r="B17" s="3">
        <v>18</v>
      </c>
      <c r="C17" s="3">
        <v>8</v>
      </c>
      <c r="D17" s="4">
        <v>225</v>
      </c>
      <c r="E17" s="3">
        <v>55</v>
      </c>
      <c r="F17" s="3">
        <v>50</v>
      </c>
      <c r="G17" s="4">
        <v>110</v>
      </c>
    </row>
    <row r="18" spans="1:7" x14ac:dyDescent="0.2">
      <c r="A18" s="2" t="s">
        <v>13</v>
      </c>
      <c r="B18" s="3">
        <v>15</v>
      </c>
      <c r="C18" s="3">
        <v>5</v>
      </c>
      <c r="D18" s="4">
        <v>300</v>
      </c>
      <c r="E18" s="3">
        <v>52</v>
      </c>
      <c r="F18" s="3">
        <v>19</v>
      </c>
      <c r="G18" s="4">
        <v>273.68</v>
      </c>
    </row>
    <row r="19" spans="1:7" x14ac:dyDescent="0.2">
      <c r="A19" s="2" t="s">
        <v>3</v>
      </c>
      <c r="B19" s="3">
        <v>16</v>
      </c>
      <c r="C19" s="3">
        <v>5</v>
      </c>
      <c r="D19" s="4">
        <v>320</v>
      </c>
      <c r="E19" s="3">
        <f>49+3</f>
        <v>52</v>
      </c>
      <c r="F19" s="3">
        <f>34+8</f>
        <v>42</v>
      </c>
      <c r="G19" s="4">
        <v>144.12</v>
      </c>
    </row>
    <row r="20" spans="1:7" x14ac:dyDescent="0.2">
      <c r="A20" s="2" t="s">
        <v>18</v>
      </c>
      <c r="B20" s="3">
        <v>14</v>
      </c>
      <c r="C20" s="3">
        <v>10</v>
      </c>
      <c r="D20" s="4">
        <v>140</v>
      </c>
      <c r="E20" s="3">
        <v>42</v>
      </c>
      <c r="F20" s="3">
        <v>43</v>
      </c>
      <c r="G20" s="4">
        <v>97.67</v>
      </c>
    </row>
    <row r="21" spans="1:7" x14ac:dyDescent="0.2">
      <c r="A21" s="2" t="s">
        <v>2</v>
      </c>
      <c r="B21" s="3">
        <v>29</v>
      </c>
      <c r="C21" s="3">
        <v>0</v>
      </c>
      <c r="D21" s="4">
        <v>0</v>
      </c>
      <c r="E21" s="3">
        <v>40</v>
      </c>
      <c r="F21" s="3">
        <v>11</v>
      </c>
      <c r="G21" s="4">
        <v>363.64</v>
      </c>
    </row>
    <row r="22" spans="1:7" x14ac:dyDescent="0.2">
      <c r="A22" s="2" t="s">
        <v>4</v>
      </c>
      <c r="B22" s="3">
        <v>26</v>
      </c>
      <c r="C22" s="3">
        <v>13</v>
      </c>
      <c r="D22" s="4">
        <v>200</v>
      </c>
      <c r="E22" s="3">
        <v>33</v>
      </c>
      <c r="F22" s="3">
        <v>20</v>
      </c>
      <c r="G22" s="4">
        <v>165</v>
      </c>
    </row>
    <row r="23" spans="1:7" x14ac:dyDescent="0.2">
      <c r="A23" s="2" t="s">
        <v>15</v>
      </c>
      <c r="B23" s="3">
        <v>4</v>
      </c>
      <c r="C23" s="3">
        <v>1</v>
      </c>
      <c r="D23" s="4">
        <v>400</v>
      </c>
      <c r="E23" s="3">
        <v>23</v>
      </c>
      <c r="F23" s="3">
        <v>36</v>
      </c>
      <c r="G23" s="4">
        <v>63.89</v>
      </c>
    </row>
    <row r="24" spans="1:7" x14ac:dyDescent="0.2">
      <c r="A24" s="2" t="s">
        <v>9</v>
      </c>
      <c r="B24" s="3">
        <v>2</v>
      </c>
      <c r="C24" s="3">
        <v>0</v>
      </c>
      <c r="D24" s="4">
        <v>0</v>
      </c>
      <c r="E24" s="3">
        <v>16</v>
      </c>
      <c r="F24" s="3">
        <v>3</v>
      </c>
      <c r="G24" s="4">
        <v>533.33000000000004</v>
      </c>
    </row>
    <row r="25" spans="1:7" x14ac:dyDescent="0.2">
      <c r="A25" s="2" t="s">
        <v>6</v>
      </c>
      <c r="B25" s="3">
        <v>5</v>
      </c>
      <c r="C25" s="3">
        <v>9</v>
      </c>
      <c r="D25" s="4">
        <v>55.56</v>
      </c>
      <c r="E25" s="3">
        <v>14</v>
      </c>
      <c r="F25" s="3">
        <v>23</v>
      </c>
      <c r="G25" s="4">
        <v>60.87</v>
      </c>
    </row>
    <row r="26" spans="1:7" x14ac:dyDescent="0.2">
      <c r="A26" s="2" t="s">
        <v>14</v>
      </c>
      <c r="B26" s="3">
        <v>5</v>
      </c>
      <c r="C26" s="3">
        <v>0</v>
      </c>
      <c r="D26" s="4">
        <v>0</v>
      </c>
      <c r="E26" s="3">
        <v>13</v>
      </c>
      <c r="F26" s="3">
        <v>35</v>
      </c>
      <c r="G26" s="4">
        <v>37.14</v>
      </c>
    </row>
    <row r="27" spans="1:7" x14ac:dyDescent="0.2">
      <c r="A27" s="2" t="s">
        <v>22</v>
      </c>
      <c r="B27" s="3">
        <v>2</v>
      </c>
      <c r="C27" s="3">
        <v>0</v>
      </c>
      <c r="D27" s="4">
        <v>0</v>
      </c>
      <c r="E27" s="3">
        <v>12</v>
      </c>
      <c r="F27" s="3">
        <v>23</v>
      </c>
      <c r="G27" s="4">
        <v>52.17</v>
      </c>
    </row>
    <row r="28" spans="1:7" x14ac:dyDescent="0.2">
      <c r="A28" s="2" t="s">
        <v>8</v>
      </c>
      <c r="B28" s="3">
        <v>0</v>
      </c>
      <c r="C28" s="3">
        <v>3</v>
      </c>
      <c r="D28" s="4">
        <v>0</v>
      </c>
      <c r="E28" s="3">
        <v>12</v>
      </c>
      <c r="F28" s="3">
        <v>17</v>
      </c>
      <c r="G28" s="4">
        <v>70.59</v>
      </c>
    </row>
    <row r="29" spans="1:7" x14ac:dyDescent="0.2">
      <c r="A29" s="2" t="s">
        <v>19</v>
      </c>
      <c r="B29" s="3">
        <v>5</v>
      </c>
      <c r="C29" s="3">
        <v>2</v>
      </c>
      <c r="D29" s="4">
        <v>250</v>
      </c>
      <c r="E29" s="3">
        <v>11</v>
      </c>
      <c r="F29" s="3">
        <v>27</v>
      </c>
      <c r="G29" s="4">
        <v>40.74</v>
      </c>
    </row>
    <row r="30" spans="1:7" x14ac:dyDescent="0.2">
      <c r="A30" s="2" t="s">
        <v>28</v>
      </c>
      <c r="B30" s="3">
        <v>8</v>
      </c>
      <c r="C30" s="3">
        <v>3</v>
      </c>
      <c r="D30" s="4">
        <v>266.67</v>
      </c>
      <c r="E30" s="3">
        <v>10</v>
      </c>
      <c r="F30" s="3">
        <v>19</v>
      </c>
      <c r="G30" s="4">
        <v>52.63</v>
      </c>
    </row>
    <row r="31" spans="1:7" x14ac:dyDescent="0.2">
      <c r="A31" s="2" t="s">
        <v>20</v>
      </c>
      <c r="B31" s="3">
        <v>6</v>
      </c>
      <c r="C31" s="3">
        <v>0</v>
      </c>
      <c r="D31" s="4">
        <v>0</v>
      </c>
      <c r="E31" s="3">
        <v>8</v>
      </c>
      <c r="F31" s="3">
        <v>14</v>
      </c>
      <c r="G31" s="4">
        <v>57.14</v>
      </c>
    </row>
    <row r="32" spans="1:7" x14ac:dyDescent="0.2">
      <c r="A32" s="2" t="s">
        <v>16</v>
      </c>
      <c r="B32" s="3">
        <v>0</v>
      </c>
      <c r="C32" s="3">
        <v>0</v>
      </c>
      <c r="D32" s="4">
        <v>0</v>
      </c>
      <c r="E32" s="3">
        <v>8</v>
      </c>
      <c r="F32" s="3">
        <v>35</v>
      </c>
      <c r="G32" s="4">
        <v>22.86</v>
      </c>
    </row>
    <row r="33" spans="1:7" x14ac:dyDescent="0.2">
      <c r="A33" s="2" t="s">
        <v>11</v>
      </c>
      <c r="B33" s="3">
        <v>8</v>
      </c>
      <c r="C33" s="3">
        <v>0</v>
      </c>
      <c r="D33" s="4">
        <v>0</v>
      </c>
      <c r="E33" s="3">
        <v>8</v>
      </c>
      <c r="F33" s="3">
        <v>8</v>
      </c>
      <c r="G33" s="4">
        <v>100</v>
      </c>
    </row>
    <row r="34" spans="1:7" x14ac:dyDescent="0.2">
      <c r="A34" s="2" t="s">
        <v>17</v>
      </c>
      <c r="B34" s="3">
        <v>1</v>
      </c>
      <c r="C34" s="3">
        <v>0</v>
      </c>
      <c r="D34" s="4">
        <v>0</v>
      </c>
      <c r="E34" s="3">
        <v>7</v>
      </c>
      <c r="F34" s="3">
        <v>6</v>
      </c>
      <c r="G34" s="4">
        <v>116.67</v>
      </c>
    </row>
    <row r="35" spans="1:7" x14ac:dyDescent="0.2">
      <c r="A35" s="2" t="s">
        <v>21</v>
      </c>
      <c r="B35" s="3">
        <v>0</v>
      </c>
      <c r="C35" s="3">
        <v>2</v>
      </c>
      <c r="D35" s="4">
        <v>0</v>
      </c>
      <c r="E35" s="3">
        <v>6</v>
      </c>
      <c r="F35" s="3">
        <v>7</v>
      </c>
      <c r="G35" s="4">
        <v>85.71</v>
      </c>
    </row>
    <row r="36" spans="1:7" x14ac:dyDescent="0.2">
      <c r="A36" s="2" t="s">
        <v>5</v>
      </c>
      <c r="B36" s="3">
        <v>2</v>
      </c>
      <c r="C36" s="3">
        <v>1</v>
      </c>
      <c r="D36" s="4">
        <v>200</v>
      </c>
      <c r="E36" s="3">
        <v>6</v>
      </c>
      <c r="F36" s="3">
        <v>49</v>
      </c>
      <c r="G36" s="4">
        <v>12.24</v>
      </c>
    </row>
    <row r="37" spans="1:7" x14ac:dyDescent="0.2">
      <c r="A37" s="2" t="s">
        <v>7</v>
      </c>
      <c r="B37" s="3">
        <v>2</v>
      </c>
      <c r="C37" s="3">
        <v>5</v>
      </c>
      <c r="D37" s="4">
        <v>40</v>
      </c>
      <c r="E37" s="3">
        <v>6</v>
      </c>
      <c r="F37" s="3">
        <v>15</v>
      </c>
      <c r="G37" s="4">
        <v>40</v>
      </c>
    </row>
    <row r="38" spans="1:7" x14ac:dyDescent="0.2">
      <c r="A38" s="2" t="s">
        <v>10</v>
      </c>
      <c r="B38" s="3">
        <v>0</v>
      </c>
      <c r="C38" s="3">
        <v>0</v>
      </c>
      <c r="D38" s="4">
        <v>0</v>
      </c>
      <c r="E38" s="3">
        <v>6</v>
      </c>
      <c r="F38" s="3">
        <v>2</v>
      </c>
      <c r="G38" s="4">
        <v>300</v>
      </c>
    </row>
    <row r="39" spans="1:7" x14ac:dyDescent="0.2">
      <c r="A39" s="2" t="s">
        <v>12</v>
      </c>
      <c r="B39" s="3">
        <v>0</v>
      </c>
      <c r="C39" s="3">
        <v>0</v>
      </c>
      <c r="D39" s="4">
        <v>0</v>
      </c>
      <c r="E39" s="3">
        <v>5</v>
      </c>
      <c r="F39" s="3">
        <v>12</v>
      </c>
      <c r="G39" s="4">
        <v>41.67</v>
      </c>
    </row>
    <row r="40" spans="1:7" x14ac:dyDescent="0.2">
      <c r="A40" s="2" t="s">
        <v>1</v>
      </c>
      <c r="B40" s="3">
        <v>0</v>
      </c>
      <c r="C40" s="3">
        <v>0</v>
      </c>
      <c r="D40" s="4">
        <v>0</v>
      </c>
      <c r="E40" s="3">
        <v>2</v>
      </c>
      <c r="F40" s="3">
        <v>6</v>
      </c>
      <c r="G40" s="4">
        <v>33.33</v>
      </c>
    </row>
    <row r="42" spans="1:7" x14ac:dyDescent="0.2">
      <c r="A42" s="5" t="s">
        <v>0</v>
      </c>
      <c r="B42" s="9">
        <f>SUBTOTAL(109,B9:B40)</f>
        <v>1838</v>
      </c>
      <c r="C42" s="9">
        <f>SUBTOTAL(109,C9:C40)</f>
        <v>489</v>
      </c>
      <c r="D42" s="10">
        <f>IFERROR(SUM(B1:B40)/SUM(C1:C40)*100, 0)</f>
        <v>375.86912065439674</v>
      </c>
      <c r="E42" s="9">
        <f>SUBTOTAL(109,E9:E40)</f>
        <v>4249</v>
      </c>
      <c r="F42" s="9">
        <f>SUBTOTAL(109,F9:F40)</f>
        <v>2501</v>
      </c>
      <c r="G42" s="10">
        <f>IFERROR(SUM(E1:E40)/SUM(F1:F40)*100, 0)</f>
        <v>169.89204318272689</v>
      </c>
    </row>
  </sheetData>
  <pageMargins left="0.35433070866141736" right="0.35433070866141736" top="0.98425196850393704" bottom="0.98425196850393704" header="0.51181102362204722" footer="0.51181102362204722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09CCC-50EB-4511-B46B-4ED1437B884B}">
  <dimension ref="A1:G42"/>
  <sheetViews>
    <sheetView workbookViewId="0">
      <pane ySplit="8" topLeftCell="A39" activePane="bottomLeft" state="frozen"/>
      <selection pane="bottomLeft" activeCell="A8" sqref="A8"/>
    </sheetView>
  </sheetViews>
  <sheetFormatPr defaultColWidth="8.85546875" defaultRowHeight="12.75" customHeight="1" x14ac:dyDescent="0.2"/>
  <cols>
    <col min="1" max="1" width="38.7109375" style="17" customWidth="1"/>
    <col min="2" max="2" width="9.85546875" style="17" customWidth="1"/>
    <col min="3" max="3" width="12.5703125" style="17" customWidth="1"/>
    <col min="4" max="4" width="8.7109375" style="17" customWidth="1"/>
    <col min="5" max="5" width="9.28515625" style="17" customWidth="1"/>
    <col min="6" max="6" width="11.7109375" style="17" customWidth="1"/>
    <col min="7" max="7" width="8.7109375" style="17" customWidth="1"/>
    <col min="8" max="16384" width="8.8554687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71</v>
      </c>
    </row>
    <row r="4" spans="1:7" x14ac:dyDescent="0.2">
      <c r="A4" s="17" t="s">
        <v>72</v>
      </c>
    </row>
    <row r="5" spans="1:7" x14ac:dyDescent="0.2">
      <c r="A5" s="17" t="s">
        <v>40</v>
      </c>
    </row>
    <row r="6" spans="1:7" x14ac:dyDescent="0.2">
      <c r="A6" s="1" t="s">
        <v>75</v>
      </c>
    </row>
    <row r="7" spans="1:7" x14ac:dyDescent="0.2">
      <c r="B7" s="18"/>
      <c r="C7" s="18"/>
      <c r="D7" s="19"/>
      <c r="E7" s="18"/>
      <c r="F7" s="18"/>
      <c r="G7" s="19"/>
    </row>
    <row r="8" spans="1:7" ht="44.45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453</v>
      </c>
      <c r="C9" s="18">
        <v>136</v>
      </c>
      <c r="D9" s="19">
        <v>333.09</v>
      </c>
      <c r="E9" s="18">
        <v>1370</v>
      </c>
      <c r="F9" s="18">
        <v>484</v>
      </c>
      <c r="G9" s="19">
        <v>283.06</v>
      </c>
    </row>
    <row r="10" spans="1:7" x14ac:dyDescent="0.2">
      <c r="A10" s="17" t="s">
        <v>31</v>
      </c>
      <c r="B10" s="18">
        <v>207</v>
      </c>
      <c r="C10" s="18">
        <v>112</v>
      </c>
      <c r="D10" s="19">
        <v>184.82</v>
      </c>
      <c r="E10" s="18">
        <v>932</v>
      </c>
      <c r="F10" s="18">
        <v>735</v>
      </c>
      <c r="G10" s="19">
        <v>126.8</v>
      </c>
    </row>
    <row r="11" spans="1:7" x14ac:dyDescent="0.2">
      <c r="A11" s="17" t="s">
        <v>26</v>
      </c>
      <c r="B11" s="18">
        <v>146</v>
      </c>
      <c r="C11" s="18">
        <v>39</v>
      </c>
      <c r="D11" s="19">
        <v>374.36</v>
      </c>
      <c r="E11" s="18">
        <v>554</v>
      </c>
      <c r="F11" s="18">
        <v>146</v>
      </c>
      <c r="G11" s="19">
        <v>379.45</v>
      </c>
    </row>
    <row r="12" spans="1:7" x14ac:dyDescent="0.2">
      <c r="A12" s="17" t="s">
        <v>24</v>
      </c>
      <c r="B12" s="18">
        <v>99</v>
      </c>
      <c r="C12" s="18">
        <v>41</v>
      </c>
      <c r="D12" s="19">
        <v>241.46</v>
      </c>
      <c r="E12" s="18">
        <v>372</v>
      </c>
      <c r="F12" s="18">
        <v>118</v>
      </c>
      <c r="G12" s="19">
        <v>315.25</v>
      </c>
    </row>
    <row r="13" spans="1:7" x14ac:dyDescent="0.2">
      <c r="A13" s="17" t="s">
        <v>27</v>
      </c>
      <c r="B13" s="18">
        <v>47</v>
      </c>
      <c r="C13" s="18">
        <v>9</v>
      </c>
      <c r="D13" s="19">
        <v>522.22</v>
      </c>
      <c r="E13" s="18">
        <v>360</v>
      </c>
      <c r="F13" s="18">
        <v>53</v>
      </c>
      <c r="G13" s="19">
        <v>679.25</v>
      </c>
    </row>
    <row r="14" spans="1:7" x14ac:dyDescent="0.2">
      <c r="A14" s="17" t="s">
        <v>30</v>
      </c>
      <c r="B14" s="18">
        <v>35</v>
      </c>
      <c r="C14" s="18">
        <v>13</v>
      </c>
      <c r="D14" s="19">
        <v>269.23</v>
      </c>
      <c r="E14" s="18">
        <v>296</v>
      </c>
      <c r="F14" s="18">
        <v>185</v>
      </c>
      <c r="G14" s="19">
        <v>160</v>
      </c>
    </row>
    <row r="15" spans="1:7" x14ac:dyDescent="0.2">
      <c r="A15" s="17" t="s">
        <v>25</v>
      </c>
      <c r="B15" s="18">
        <v>91</v>
      </c>
      <c r="C15" s="18">
        <v>92</v>
      </c>
      <c r="D15" s="19">
        <v>98.91</v>
      </c>
      <c r="E15" s="18">
        <v>282</v>
      </c>
      <c r="F15" s="18">
        <v>263</v>
      </c>
      <c r="G15" s="19">
        <v>107.22</v>
      </c>
    </row>
    <row r="16" spans="1:7" x14ac:dyDescent="0.2">
      <c r="A16" s="17" t="s">
        <v>29</v>
      </c>
      <c r="B16" s="18">
        <v>29</v>
      </c>
      <c r="C16" s="18">
        <v>20</v>
      </c>
      <c r="D16" s="19">
        <v>145</v>
      </c>
      <c r="E16" s="18">
        <v>255</v>
      </c>
      <c r="F16" s="18">
        <v>167</v>
      </c>
      <c r="G16" s="19">
        <v>152.69</v>
      </c>
    </row>
    <row r="17" spans="1:7" x14ac:dyDescent="0.2">
      <c r="A17" s="17" t="s">
        <v>23</v>
      </c>
      <c r="B17" s="18">
        <v>21</v>
      </c>
      <c r="C17" s="18">
        <v>9</v>
      </c>
      <c r="D17" s="19">
        <v>233.33</v>
      </c>
      <c r="E17" s="18">
        <v>186</v>
      </c>
      <c r="F17" s="18">
        <v>56</v>
      </c>
      <c r="G17" s="19">
        <v>332.14</v>
      </c>
    </row>
    <row r="18" spans="1:7" x14ac:dyDescent="0.2">
      <c r="A18" s="17" t="s">
        <v>3</v>
      </c>
      <c r="B18" s="18">
        <v>4</v>
      </c>
      <c r="C18" s="18">
        <v>14</v>
      </c>
      <c r="D18" s="19">
        <v>28.57</v>
      </c>
      <c r="E18" s="18">
        <v>53</v>
      </c>
      <c r="F18" s="18">
        <f>40+6</f>
        <v>46</v>
      </c>
      <c r="G18" s="19">
        <v>132.5</v>
      </c>
    </row>
    <row r="19" spans="1:7" x14ac:dyDescent="0.2">
      <c r="A19" s="17" t="s">
        <v>13</v>
      </c>
      <c r="B19" s="18">
        <v>16</v>
      </c>
      <c r="C19" s="18">
        <v>7</v>
      </c>
      <c r="D19" s="19">
        <v>228.57</v>
      </c>
      <c r="E19" s="18">
        <v>46</v>
      </c>
      <c r="F19" s="18">
        <v>36</v>
      </c>
      <c r="G19" s="19">
        <v>127.78</v>
      </c>
    </row>
    <row r="20" spans="1:7" x14ac:dyDescent="0.2">
      <c r="A20" s="17" t="s">
        <v>19</v>
      </c>
      <c r="B20" s="18">
        <v>1</v>
      </c>
      <c r="C20" s="18">
        <v>2</v>
      </c>
      <c r="D20" s="19">
        <v>50</v>
      </c>
      <c r="E20" s="18">
        <v>45</v>
      </c>
      <c r="F20" s="18">
        <v>34</v>
      </c>
      <c r="G20" s="19">
        <v>132.35</v>
      </c>
    </row>
    <row r="21" spans="1:7" x14ac:dyDescent="0.2">
      <c r="A21" s="17" t="s">
        <v>18</v>
      </c>
      <c r="B21" s="18">
        <v>0</v>
      </c>
      <c r="C21" s="18">
        <v>17</v>
      </c>
      <c r="D21" s="19">
        <v>0</v>
      </c>
      <c r="E21" s="18">
        <v>44</v>
      </c>
      <c r="F21" s="18">
        <v>40</v>
      </c>
      <c r="G21" s="19">
        <v>110</v>
      </c>
    </row>
    <row r="22" spans="1:7" x14ac:dyDescent="0.2">
      <c r="A22" s="17" t="s">
        <v>2</v>
      </c>
      <c r="B22" s="18">
        <v>18</v>
      </c>
      <c r="C22" s="18">
        <v>21</v>
      </c>
      <c r="D22" s="19">
        <v>85.71</v>
      </c>
      <c r="E22" s="18">
        <v>38</v>
      </c>
      <c r="F22" s="18">
        <v>30</v>
      </c>
      <c r="G22" s="19">
        <v>126.67</v>
      </c>
    </row>
    <row r="23" spans="1:7" x14ac:dyDescent="0.2">
      <c r="A23" s="17" t="s">
        <v>12</v>
      </c>
      <c r="B23" s="18">
        <v>6</v>
      </c>
      <c r="C23" s="18">
        <v>0</v>
      </c>
      <c r="D23" s="19">
        <v>0</v>
      </c>
      <c r="E23" s="18">
        <v>36</v>
      </c>
      <c r="F23" s="18">
        <v>2</v>
      </c>
      <c r="G23" s="19">
        <v>1800</v>
      </c>
    </row>
    <row r="24" spans="1:7" x14ac:dyDescent="0.2">
      <c r="A24" s="17" t="s">
        <v>17</v>
      </c>
      <c r="B24" s="18">
        <v>0</v>
      </c>
      <c r="C24" s="18">
        <v>2</v>
      </c>
      <c r="D24" s="19">
        <v>0</v>
      </c>
      <c r="E24" s="18">
        <v>32</v>
      </c>
      <c r="F24" s="18">
        <v>10</v>
      </c>
      <c r="G24" s="19">
        <v>320</v>
      </c>
    </row>
    <row r="25" spans="1:7" x14ac:dyDescent="0.2">
      <c r="A25" s="17" t="s">
        <v>16</v>
      </c>
      <c r="B25" s="18">
        <v>3</v>
      </c>
      <c r="C25" s="18">
        <v>1</v>
      </c>
      <c r="D25" s="19">
        <v>300</v>
      </c>
      <c r="E25" s="18">
        <v>28</v>
      </c>
      <c r="F25" s="18">
        <v>16</v>
      </c>
      <c r="G25" s="19">
        <v>175</v>
      </c>
    </row>
    <row r="26" spans="1:7" x14ac:dyDescent="0.2">
      <c r="A26" s="17" t="s">
        <v>10</v>
      </c>
      <c r="B26" s="18">
        <v>0</v>
      </c>
      <c r="C26" s="18">
        <v>0</v>
      </c>
      <c r="D26" s="19">
        <v>0</v>
      </c>
      <c r="E26" s="18">
        <v>28</v>
      </c>
      <c r="F26" s="18">
        <v>10</v>
      </c>
      <c r="G26" s="19">
        <v>280</v>
      </c>
    </row>
    <row r="27" spans="1:7" x14ac:dyDescent="0.2">
      <c r="A27" s="17" t="s">
        <v>22</v>
      </c>
      <c r="B27" s="18">
        <v>4</v>
      </c>
      <c r="C27" s="18">
        <v>3</v>
      </c>
      <c r="D27" s="19">
        <v>133.33000000000001</v>
      </c>
      <c r="E27" s="18">
        <v>26</v>
      </c>
      <c r="F27" s="18">
        <v>33</v>
      </c>
      <c r="G27" s="19">
        <v>78.790000000000006</v>
      </c>
    </row>
    <row r="28" spans="1:7" x14ac:dyDescent="0.2">
      <c r="A28" s="17" t="s">
        <v>15</v>
      </c>
      <c r="B28" s="18">
        <v>0</v>
      </c>
      <c r="C28" s="18">
        <v>1</v>
      </c>
      <c r="D28" s="19">
        <v>0</v>
      </c>
      <c r="E28" s="18">
        <v>24</v>
      </c>
      <c r="F28" s="18">
        <v>16</v>
      </c>
      <c r="G28" s="19">
        <v>150</v>
      </c>
    </row>
    <row r="29" spans="1:7" x14ac:dyDescent="0.2">
      <c r="A29" s="17" t="s">
        <v>7</v>
      </c>
      <c r="B29" s="18">
        <v>0</v>
      </c>
      <c r="C29" s="18">
        <v>0</v>
      </c>
      <c r="D29" s="19">
        <v>0</v>
      </c>
      <c r="E29" s="18">
        <v>17</v>
      </c>
      <c r="F29" s="18">
        <v>11</v>
      </c>
      <c r="G29" s="19">
        <v>154.55000000000001</v>
      </c>
    </row>
    <row r="30" spans="1:7" x14ac:dyDescent="0.2">
      <c r="A30" s="17" t="s">
        <v>14</v>
      </c>
      <c r="B30" s="18">
        <v>5</v>
      </c>
      <c r="C30" s="18">
        <v>0</v>
      </c>
      <c r="D30" s="19">
        <v>0</v>
      </c>
      <c r="E30" s="18">
        <v>17</v>
      </c>
      <c r="F30" s="18">
        <v>6</v>
      </c>
      <c r="G30" s="19">
        <v>283.33</v>
      </c>
    </row>
    <row r="31" spans="1:7" x14ac:dyDescent="0.2">
      <c r="A31" s="17" t="s">
        <v>20</v>
      </c>
      <c r="B31" s="18">
        <v>5</v>
      </c>
      <c r="C31" s="18">
        <v>1</v>
      </c>
      <c r="D31" s="19">
        <v>500</v>
      </c>
      <c r="E31" s="18">
        <v>14</v>
      </c>
      <c r="F31" s="18">
        <v>12</v>
      </c>
      <c r="G31" s="19">
        <v>116.67</v>
      </c>
    </row>
    <row r="32" spans="1:7" x14ac:dyDescent="0.2">
      <c r="A32" s="17" t="s">
        <v>8</v>
      </c>
      <c r="B32" s="18">
        <v>0</v>
      </c>
      <c r="C32" s="18">
        <v>0</v>
      </c>
      <c r="D32" s="19">
        <v>0</v>
      </c>
      <c r="E32" s="18">
        <v>14</v>
      </c>
      <c r="F32" s="18">
        <v>11</v>
      </c>
      <c r="G32" s="19">
        <v>127.27</v>
      </c>
    </row>
    <row r="33" spans="1:7" x14ac:dyDescent="0.2">
      <c r="A33" s="17" t="s">
        <v>28</v>
      </c>
      <c r="B33" s="18">
        <v>1</v>
      </c>
      <c r="C33" s="18">
        <v>1</v>
      </c>
      <c r="D33" s="19">
        <v>100</v>
      </c>
      <c r="E33" s="18">
        <v>13</v>
      </c>
      <c r="F33" s="18">
        <v>6</v>
      </c>
      <c r="G33" s="19">
        <v>216.67</v>
      </c>
    </row>
    <row r="34" spans="1:7" x14ac:dyDescent="0.2">
      <c r="A34" s="17" t="s">
        <v>9</v>
      </c>
      <c r="B34" s="18">
        <v>0</v>
      </c>
      <c r="C34" s="18">
        <v>0</v>
      </c>
      <c r="D34" s="19">
        <v>0</v>
      </c>
      <c r="E34" s="18">
        <v>9</v>
      </c>
      <c r="F34" s="18">
        <v>1</v>
      </c>
      <c r="G34" s="19">
        <v>900</v>
      </c>
    </row>
    <row r="35" spans="1:7" x14ac:dyDescent="0.2">
      <c r="A35" s="17" t="s">
        <v>11</v>
      </c>
      <c r="B35" s="18">
        <v>0</v>
      </c>
      <c r="C35" s="18">
        <v>0</v>
      </c>
      <c r="D35" s="19">
        <v>0</v>
      </c>
      <c r="E35" s="18">
        <v>8</v>
      </c>
      <c r="F35" s="18">
        <v>4</v>
      </c>
      <c r="G35" s="19">
        <v>200</v>
      </c>
    </row>
    <row r="36" spans="1:7" x14ac:dyDescent="0.2">
      <c r="A36" s="17" t="s">
        <v>5</v>
      </c>
      <c r="B36" s="18">
        <v>1</v>
      </c>
      <c r="C36" s="18">
        <v>1</v>
      </c>
      <c r="D36" s="19">
        <v>100</v>
      </c>
      <c r="E36" s="18">
        <v>5</v>
      </c>
      <c r="F36" s="18">
        <v>19</v>
      </c>
      <c r="G36" s="19">
        <v>26.32</v>
      </c>
    </row>
    <row r="37" spans="1:7" x14ac:dyDescent="0.2">
      <c r="A37" s="17" t="s">
        <v>6</v>
      </c>
      <c r="B37" s="18">
        <v>0</v>
      </c>
      <c r="C37" s="18">
        <v>0</v>
      </c>
      <c r="D37" s="19">
        <v>0</v>
      </c>
      <c r="E37" s="18">
        <v>4</v>
      </c>
      <c r="F37" s="18">
        <v>6</v>
      </c>
      <c r="G37" s="19">
        <v>66.67</v>
      </c>
    </row>
    <row r="38" spans="1:7" x14ac:dyDescent="0.2">
      <c r="A38" s="17" t="s">
        <v>4</v>
      </c>
      <c r="B38" s="18">
        <v>0</v>
      </c>
      <c r="C38" s="18">
        <v>7</v>
      </c>
      <c r="D38" s="19">
        <v>0</v>
      </c>
      <c r="E38" s="18">
        <v>3</v>
      </c>
      <c r="F38" s="18">
        <v>16</v>
      </c>
      <c r="G38" s="19">
        <v>18.75</v>
      </c>
    </row>
    <row r="39" spans="1:7" x14ac:dyDescent="0.2">
      <c r="A39" s="17" t="s">
        <v>21</v>
      </c>
      <c r="B39" s="18">
        <v>2</v>
      </c>
      <c r="C39" s="18">
        <v>1</v>
      </c>
      <c r="D39" s="19">
        <v>200</v>
      </c>
      <c r="E39" s="18">
        <v>2</v>
      </c>
      <c r="F39" s="18">
        <v>5</v>
      </c>
      <c r="G39" s="19">
        <v>40</v>
      </c>
    </row>
    <row r="40" spans="1:7" x14ac:dyDescent="0.2">
      <c r="A40" s="17" t="s">
        <v>1</v>
      </c>
      <c r="B40" s="18">
        <v>0</v>
      </c>
      <c r="C40" s="18">
        <v>0</v>
      </c>
      <c r="D40" s="19">
        <v>0</v>
      </c>
      <c r="E40" s="18">
        <v>2</v>
      </c>
      <c r="F40" s="18">
        <v>2</v>
      </c>
      <c r="G40" s="19">
        <v>100</v>
      </c>
    </row>
    <row r="42" spans="1:7" x14ac:dyDescent="0.2">
      <c r="A42" s="23" t="s">
        <v>0</v>
      </c>
      <c r="B42" s="24">
        <f>SUBTOTAL(109,B9:B40)</f>
        <v>1194</v>
      </c>
      <c r="C42" s="24">
        <f>SUBTOTAL(109,C9:C40)</f>
        <v>550</v>
      </c>
      <c r="D42" s="25">
        <f>IFERROR(SUM(B1:B40)/SUM(C1:C40)*100, 0)</f>
        <v>217.09090909090909</v>
      </c>
      <c r="E42" s="24">
        <f>SUBTOTAL(109,E9:E40)</f>
        <v>5115</v>
      </c>
      <c r="F42" s="24">
        <f>SUBTOTAL(109,F9:F40)</f>
        <v>2579</v>
      </c>
      <c r="G42" s="25">
        <f>IFERROR(SUM(E1:E40)/SUM(F1:F40)*100, 0)</f>
        <v>198.33268708801862</v>
      </c>
    </row>
  </sheetData>
  <pageMargins left="0.47244094488188981" right="0.35433070866141736" top="0.98425196850393704" bottom="0.98425196850393704" header="0.51181102362204722" footer="0.51181102362204722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733C-DB68-474E-94BF-CE05055A1B1C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7109375" style="17" customWidth="1"/>
    <col min="2" max="2" width="9.42578125" style="17" customWidth="1"/>
    <col min="3" max="3" width="11.140625" style="17" customWidth="1"/>
    <col min="4" max="4" width="10.140625" style="17" customWidth="1"/>
    <col min="5" max="5" width="9.140625" style="17" customWidth="1"/>
    <col min="6" max="6" width="11.28515625" style="17" customWidth="1"/>
    <col min="7" max="7" width="8.28515625" style="17" customWidth="1"/>
    <col min="8" max="16384" width="8.8554687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73</v>
      </c>
    </row>
    <row r="4" spans="1:7" x14ac:dyDescent="0.2">
      <c r="A4" s="17" t="s">
        <v>74</v>
      </c>
    </row>
    <row r="5" spans="1:7" x14ac:dyDescent="0.2">
      <c r="A5" s="17" t="s">
        <v>40</v>
      </c>
    </row>
    <row r="6" spans="1:7" x14ac:dyDescent="0.2">
      <c r="A6" s="1" t="s">
        <v>76</v>
      </c>
    </row>
    <row r="7" spans="1:7" x14ac:dyDescent="0.2">
      <c r="B7" s="18"/>
      <c r="C7" s="18"/>
      <c r="D7" s="19"/>
      <c r="E7" s="18"/>
      <c r="F7" s="18"/>
      <c r="G7" s="19"/>
    </row>
    <row r="8" spans="1:7" ht="40.15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376</v>
      </c>
      <c r="C9" s="18">
        <v>201</v>
      </c>
      <c r="D9" s="19">
        <v>187.06</v>
      </c>
      <c r="E9" s="18">
        <v>1675</v>
      </c>
      <c r="F9" s="18">
        <v>748</v>
      </c>
      <c r="G9" s="19">
        <v>223.93</v>
      </c>
    </row>
    <row r="10" spans="1:7" x14ac:dyDescent="0.2">
      <c r="A10" s="17" t="s">
        <v>31</v>
      </c>
      <c r="B10" s="18">
        <v>241</v>
      </c>
      <c r="C10" s="18">
        <v>264</v>
      </c>
      <c r="D10" s="19">
        <v>91.29</v>
      </c>
      <c r="E10" s="18">
        <v>1522</v>
      </c>
      <c r="F10" s="18">
        <v>600</v>
      </c>
      <c r="G10" s="19">
        <v>253.67</v>
      </c>
    </row>
    <row r="11" spans="1:7" x14ac:dyDescent="0.2">
      <c r="A11" s="17" t="s">
        <v>30</v>
      </c>
      <c r="B11" s="18">
        <v>49</v>
      </c>
      <c r="C11" s="18">
        <v>25</v>
      </c>
      <c r="D11" s="19">
        <v>196</v>
      </c>
      <c r="E11" s="18">
        <v>428</v>
      </c>
      <c r="F11" s="18">
        <v>187</v>
      </c>
      <c r="G11" s="19">
        <v>228.88</v>
      </c>
    </row>
    <row r="12" spans="1:7" x14ac:dyDescent="0.2">
      <c r="A12" s="17" t="s">
        <v>26</v>
      </c>
      <c r="B12" s="18">
        <v>63</v>
      </c>
      <c r="C12" s="18">
        <v>16</v>
      </c>
      <c r="D12" s="19">
        <v>393.75</v>
      </c>
      <c r="E12" s="18">
        <v>366</v>
      </c>
      <c r="F12" s="18">
        <v>146</v>
      </c>
      <c r="G12" s="19">
        <v>250.68</v>
      </c>
    </row>
    <row r="13" spans="1:7" x14ac:dyDescent="0.2">
      <c r="A13" s="17" t="s">
        <v>29</v>
      </c>
      <c r="B13" s="18">
        <v>42</v>
      </c>
      <c r="C13" s="18">
        <v>25</v>
      </c>
      <c r="D13" s="19">
        <v>168</v>
      </c>
      <c r="E13" s="18">
        <v>359</v>
      </c>
      <c r="F13" s="18">
        <v>266</v>
      </c>
      <c r="G13" s="19">
        <v>134.96</v>
      </c>
    </row>
    <row r="14" spans="1:7" x14ac:dyDescent="0.2">
      <c r="A14" s="17" t="s">
        <v>27</v>
      </c>
      <c r="B14" s="18">
        <v>36</v>
      </c>
      <c r="C14" s="18">
        <v>31</v>
      </c>
      <c r="D14" s="19">
        <v>116.13</v>
      </c>
      <c r="E14" s="18">
        <v>350</v>
      </c>
      <c r="F14" s="18">
        <v>107</v>
      </c>
      <c r="G14" s="19">
        <v>327.10000000000002</v>
      </c>
    </row>
    <row r="15" spans="1:7" x14ac:dyDescent="0.2">
      <c r="A15" s="17" t="s">
        <v>25</v>
      </c>
      <c r="B15" s="18">
        <v>38</v>
      </c>
      <c r="C15" s="18">
        <v>66</v>
      </c>
      <c r="D15" s="19">
        <v>57.58</v>
      </c>
      <c r="E15" s="18">
        <v>342</v>
      </c>
      <c r="F15" s="18">
        <v>278</v>
      </c>
      <c r="G15" s="19">
        <v>123.02</v>
      </c>
    </row>
    <row r="16" spans="1:7" x14ac:dyDescent="0.2">
      <c r="A16" s="17" t="s">
        <v>24</v>
      </c>
      <c r="B16" s="18">
        <v>89</v>
      </c>
      <c r="C16" s="18">
        <v>17</v>
      </c>
      <c r="D16" s="19">
        <v>523.53</v>
      </c>
      <c r="E16" s="18">
        <v>309</v>
      </c>
      <c r="F16" s="18">
        <v>91</v>
      </c>
      <c r="G16" s="19">
        <v>339.56</v>
      </c>
    </row>
    <row r="17" spans="1:7" x14ac:dyDescent="0.2">
      <c r="A17" s="17" t="s">
        <v>23</v>
      </c>
      <c r="B17" s="18">
        <v>33</v>
      </c>
      <c r="C17" s="18">
        <v>4</v>
      </c>
      <c r="D17" s="19">
        <v>825</v>
      </c>
      <c r="E17" s="18">
        <v>204</v>
      </c>
      <c r="F17" s="18">
        <v>60</v>
      </c>
      <c r="G17" s="19">
        <v>340</v>
      </c>
    </row>
    <row r="18" spans="1:7" x14ac:dyDescent="0.2">
      <c r="A18" s="17" t="s">
        <v>2</v>
      </c>
      <c r="B18" s="18">
        <v>95</v>
      </c>
      <c r="C18" s="18">
        <v>5</v>
      </c>
      <c r="D18" s="19">
        <v>1900</v>
      </c>
      <c r="E18" s="18">
        <v>152</v>
      </c>
      <c r="F18" s="18">
        <v>28</v>
      </c>
      <c r="G18" s="19">
        <v>542.86</v>
      </c>
    </row>
    <row r="19" spans="1:7" x14ac:dyDescent="0.2">
      <c r="A19" s="17" t="s">
        <v>3</v>
      </c>
      <c r="B19" s="18">
        <v>0</v>
      </c>
      <c r="C19" s="18">
        <v>12</v>
      </c>
      <c r="D19" s="19">
        <v>0</v>
      </c>
      <c r="E19" s="18">
        <v>95</v>
      </c>
      <c r="F19" s="18">
        <f>41+6</f>
        <v>47</v>
      </c>
      <c r="G19" s="19">
        <v>231.71</v>
      </c>
    </row>
    <row r="20" spans="1:7" x14ac:dyDescent="0.2">
      <c r="A20" s="17" t="s">
        <v>19</v>
      </c>
      <c r="B20" s="18">
        <v>4</v>
      </c>
      <c r="C20" s="18">
        <v>2</v>
      </c>
      <c r="D20" s="19">
        <v>200</v>
      </c>
      <c r="E20" s="18">
        <v>75</v>
      </c>
      <c r="F20" s="18">
        <v>47</v>
      </c>
      <c r="G20" s="19">
        <v>159.57</v>
      </c>
    </row>
    <row r="21" spans="1:7" x14ac:dyDescent="0.2">
      <c r="A21" s="17" t="s">
        <v>18</v>
      </c>
      <c r="B21" s="18">
        <v>12</v>
      </c>
      <c r="C21" s="18">
        <v>16</v>
      </c>
      <c r="D21" s="19">
        <v>75</v>
      </c>
      <c r="E21" s="18">
        <v>52</v>
      </c>
      <c r="F21" s="18">
        <v>40</v>
      </c>
      <c r="G21" s="19">
        <v>130</v>
      </c>
    </row>
    <row r="22" spans="1:7" x14ac:dyDescent="0.2">
      <c r="A22" s="17" t="s">
        <v>13</v>
      </c>
      <c r="B22" s="18">
        <v>11</v>
      </c>
      <c r="C22" s="18">
        <v>4</v>
      </c>
      <c r="D22" s="19">
        <v>275</v>
      </c>
      <c r="E22" s="18">
        <v>51</v>
      </c>
      <c r="F22" s="18">
        <v>34</v>
      </c>
      <c r="G22" s="19">
        <v>150</v>
      </c>
    </row>
    <row r="23" spans="1:7" x14ac:dyDescent="0.2">
      <c r="A23" s="17" t="s">
        <v>22</v>
      </c>
      <c r="B23" s="18">
        <v>6</v>
      </c>
      <c r="C23" s="18">
        <v>5</v>
      </c>
      <c r="D23" s="19">
        <v>120</v>
      </c>
      <c r="E23" s="18">
        <v>47</v>
      </c>
      <c r="F23" s="18">
        <v>26</v>
      </c>
      <c r="G23" s="19">
        <v>180.77</v>
      </c>
    </row>
    <row r="24" spans="1:7" x14ac:dyDescent="0.2">
      <c r="A24" s="17" t="s">
        <v>15</v>
      </c>
      <c r="B24" s="18">
        <v>2</v>
      </c>
      <c r="C24" s="18">
        <v>0</v>
      </c>
      <c r="D24" s="19">
        <v>0</v>
      </c>
      <c r="E24" s="18">
        <v>33</v>
      </c>
      <c r="F24" s="18">
        <v>16</v>
      </c>
      <c r="G24" s="19">
        <v>206.25</v>
      </c>
    </row>
    <row r="25" spans="1:7" x14ac:dyDescent="0.2">
      <c r="A25" s="17" t="s">
        <v>8</v>
      </c>
      <c r="B25" s="18">
        <v>6</v>
      </c>
      <c r="C25" s="18">
        <v>2</v>
      </c>
      <c r="D25" s="19">
        <v>300</v>
      </c>
      <c r="E25" s="18">
        <v>30</v>
      </c>
      <c r="F25" s="18">
        <v>8</v>
      </c>
      <c r="G25" s="19">
        <v>375</v>
      </c>
    </row>
    <row r="26" spans="1:7" x14ac:dyDescent="0.2">
      <c r="A26" s="17" t="s">
        <v>17</v>
      </c>
      <c r="B26" s="18">
        <v>0</v>
      </c>
      <c r="C26" s="18">
        <v>1</v>
      </c>
      <c r="D26" s="19">
        <v>0</v>
      </c>
      <c r="E26" s="18">
        <v>29</v>
      </c>
      <c r="F26" s="18">
        <v>9</v>
      </c>
      <c r="G26" s="19">
        <v>322.22000000000003</v>
      </c>
    </row>
    <row r="27" spans="1:7" x14ac:dyDescent="0.2">
      <c r="A27" s="17" t="s">
        <v>16</v>
      </c>
      <c r="B27" s="18">
        <v>0</v>
      </c>
      <c r="C27" s="18">
        <v>4</v>
      </c>
      <c r="D27" s="19">
        <v>0</v>
      </c>
      <c r="E27" s="18">
        <v>28</v>
      </c>
      <c r="F27" s="18">
        <v>38</v>
      </c>
      <c r="G27" s="19">
        <v>73.680000000000007</v>
      </c>
    </row>
    <row r="28" spans="1:7" x14ac:dyDescent="0.2">
      <c r="A28" s="17" t="s">
        <v>10</v>
      </c>
      <c r="B28" s="18">
        <v>0</v>
      </c>
      <c r="C28" s="18">
        <v>0</v>
      </c>
      <c r="D28" s="19">
        <v>0</v>
      </c>
      <c r="E28" s="18">
        <v>25</v>
      </c>
      <c r="F28" s="18">
        <v>14</v>
      </c>
      <c r="G28" s="19">
        <v>178.57</v>
      </c>
    </row>
    <row r="29" spans="1:7" x14ac:dyDescent="0.2">
      <c r="A29" s="17" t="s">
        <v>7</v>
      </c>
      <c r="B29" s="18">
        <v>0</v>
      </c>
      <c r="C29" s="18">
        <v>0</v>
      </c>
      <c r="D29" s="19">
        <v>0</v>
      </c>
      <c r="E29" s="18">
        <v>21</v>
      </c>
      <c r="F29" s="18">
        <v>15</v>
      </c>
      <c r="G29" s="19">
        <v>140</v>
      </c>
    </row>
    <row r="30" spans="1:7" x14ac:dyDescent="0.2">
      <c r="A30" s="17" t="s">
        <v>12</v>
      </c>
      <c r="B30" s="18">
        <v>0</v>
      </c>
      <c r="C30" s="18">
        <v>2</v>
      </c>
      <c r="D30" s="19">
        <v>0</v>
      </c>
      <c r="E30" s="18">
        <v>20</v>
      </c>
      <c r="F30" s="18">
        <v>6</v>
      </c>
      <c r="G30" s="19">
        <v>333.33</v>
      </c>
    </row>
    <row r="31" spans="1:7" x14ac:dyDescent="0.2">
      <c r="A31" s="17" t="s">
        <v>14</v>
      </c>
      <c r="B31" s="18">
        <v>4</v>
      </c>
      <c r="C31" s="18">
        <v>0</v>
      </c>
      <c r="D31" s="19">
        <v>0</v>
      </c>
      <c r="E31" s="18">
        <v>19</v>
      </c>
      <c r="F31" s="18">
        <v>9</v>
      </c>
      <c r="G31" s="19">
        <v>211.11</v>
      </c>
    </row>
    <row r="32" spans="1:7" x14ac:dyDescent="0.2">
      <c r="A32" s="17" t="s">
        <v>20</v>
      </c>
      <c r="B32" s="18">
        <v>3</v>
      </c>
      <c r="C32" s="18">
        <v>2</v>
      </c>
      <c r="D32" s="19">
        <v>150</v>
      </c>
      <c r="E32" s="18">
        <v>16</v>
      </c>
      <c r="F32" s="18">
        <v>9</v>
      </c>
      <c r="G32" s="19">
        <v>177.78</v>
      </c>
    </row>
    <row r="33" spans="1:7" x14ac:dyDescent="0.2">
      <c r="A33" s="17" t="s">
        <v>28</v>
      </c>
      <c r="B33" s="18">
        <v>2</v>
      </c>
      <c r="C33" s="18">
        <v>2</v>
      </c>
      <c r="D33" s="19">
        <v>100</v>
      </c>
      <c r="E33" s="18">
        <v>15</v>
      </c>
      <c r="F33" s="18">
        <v>14</v>
      </c>
      <c r="G33" s="19">
        <v>107.14</v>
      </c>
    </row>
    <row r="34" spans="1:7" x14ac:dyDescent="0.2">
      <c r="A34" s="17" t="s">
        <v>11</v>
      </c>
      <c r="B34" s="18">
        <v>2</v>
      </c>
      <c r="C34" s="18">
        <v>5</v>
      </c>
      <c r="D34" s="19">
        <v>40</v>
      </c>
      <c r="E34" s="18">
        <v>10</v>
      </c>
      <c r="F34" s="18">
        <v>13</v>
      </c>
      <c r="G34" s="19">
        <v>76.92</v>
      </c>
    </row>
    <row r="35" spans="1:7" x14ac:dyDescent="0.2">
      <c r="A35" s="17" t="s">
        <v>6</v>
      </c>
      <c r="B35" s="18">
        <v>0</v>
      </c>
      <c r="C35" s="18">
        <v>0</v>
      </c>
      <c r="D35" s="19">
        <v>0</v>
      </c>
      <c r="E35" s="18">
        <v>10</v>
      </c>
      <c r="F35" s="18">
        <v>10</v>
      </c>
      <c r="G35" s="19">
        <v>100</v>
      </c>
    </row>
    <row r="36" spans="1:7" x14ac:dyDescent="0.2">
      <c r="A36" s="17" t="s">
        <v>21</v>
      </c>
      <c r="B36" s="18">
        <v>3</v>
      </c>
      <c r="C36" s="18">
        <v>6</v>
      </c>
      <c r="D36" s="19">
        <v>50</v>
      </c>
      <c r="E36" s="18">
        <v>9</v>
      </c>
      <c r="F36" s="18">
        <v>8</v>
      </c>
      <c r="G36" s="19">
        <v>112.5</v>
      </c>
    </row>
    <row r="37" spans="1:7" x14ac:dyDescent="0.2">
      <c r="A37" s="17" t="s">
        <v>5</v>
      </c>
      <c r="B37" s="18">
        <v>0</v>
      </c>
      <c r="C37" s="18">
        <v>6</v>
      </c>
      <c r="D37" s="19">
        <v>0</v>
      </c>
      <c r="E37" s="18">
        <v>8</v>
      </c>
      <c r="F37" s="18">
        <v>18</v>
      </c>
      <c r="G37" s="19">
        <v>44.44</v>
      </c>
    </row>
    <row r="38" spans="1:7" x14ac:dyDescent="0.2">
      <c r="A38" s="17" t="s">
        <v>4</v>
      </c>
      <c r="B38" s="18">
        <v>3</v>
      </c>
      <c r="C38" s="18">
        <v>9</v>
      </c>
      <c r="D38" s="19">
        <v>33.33</v>
      </c>
      <c r="E38" s="18">
        <v>7</v>
      </c>
      <c r="F38" s="18">
        <v>14</v>
      </c>
      <c r="G38" s="19">
        <v>50</v>
      </c>
    </row>
    <row r="39" spans="1:7" x14ac:dyDescent="0.2">
      <c r="A39" s="17" t="s">
        <v>1</v>
      </c>
      <c r="B39" s="18">
        <v>0</v>
      </c>
      <c r="C39" s="18">
        <v>0</v>
      </c>
      <c r="D39" s="19">
        <v>0</v>
      </c>
      <c r="E39" s="18">
        <v>5</v>
      </c>
      <c r="F39" s="18">
        <v>2</v>
      </c>
      <c r="G39" s="19">
        <v>250</v>
      </c>
    </row>
    <row r="40" spans="1:7" x14ac:dyDescent="0.2">
      <c r="A40" s="17" t="s">
        <v>9</v>
      </c>
      <c r="B40" s="18">
        <v>0</v>
      </c>
      <c r="C40" s="18">
        <v>0</v>
      </c>
      <c r="D40" s="19">
        <v>0</v>
      </c>
      <c r="E40" s="18">
        <v>3</v>
      </c>
      <c r="F40" s="18">
        <v>6</v>
      </c>
      <c r="G40" s="19">
        <v>50</v>
      </c>
    </row>
    <row r="42" spans="1:7" x14ac:dyDescent="0.2">
      <c r="A42" s="23" t="s">
        <v>0</v>
      </c>
      <c r="B42" s="24">
        <f>SUBTOTAL(109,B9:B40)</f>
        <v>1120</v>
      </c>
      <c r="C42" s="24">
        <f>SUBTOTAL(109,C9:C40)</f>
        <v>732</v>
      </c>
      <c r="D42" s="25">
        <f>IFERROR(SUM(B1:B40)/SUM(C1:C40)*100, 0)</f>
        <v>153.00546448087431</v>
      </c>
      <c r="E42" s="24">
        <f>SUBTOTAL(109,E9:E40)</f>
        <v>6315</v>
      </c>
      <c r="F42" s="24">
        <f>SUBTOTAL(109,F9:F40)</f>
        <v>2914</v>
      </c>
      <c r="G42" s="25">
        <f>IFERROR(SUM(E1:E40)/SUM(F1:F40)*100, 0)</f>
        <v>216.71242278654771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A772-BB48-42FD-8DD3-60E015F8EAC8}">
  <dimension ref="A1:G42"/>
  <sheetViews>
    <sheetView workbookViewId="0">
      <pane ySplit="8" topLeftCell="A30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5703125" style="26" customWidth="1"/>
    <col min="2" max="2" width="9.7109375" style="26" customWidth="1"/>
    <col min="3" max="3" width="11.28515625" style="26" customWidth="1"/>
    <col min="4" max="4" width="9.85546875" style="26" customWidth="1"/>
    <col min="5" max="5" width="9.28515625" style="26" customWidth="1"/>
    <col min="6" max="6" width="11.42578125" style="26" customWidth="1"/>
    <col min="7" max="7" width="9.710937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77</v>
      </c>
    </row>
    <row r="4" spans="1:7" x14ac:dyDescent="0.2">
      <c r="A4" s="26" t="s">
        <v>78</v>
      </c>
    </row>
    <row r="5" spans="1:7" x14ac:dyDescent="0.2">
      <c r="A5" s="26" t="s">
        <v>40</v>
      </c>
    </row>
    <row r="6" spans="1:7" x14ac:dyDescent="0.2">
      <c r="A6" s="1" t="s">
        <v>79</v>
      </c>
    </row>
    <row r="7" spans="1:7" x14ac:dyDescent="0.2">
      <c r="B7" s="27"/>
      <c r="C7" s="27"/>
      <c r="D7" s="28"/>
      <c r="E7" s="27"/>
      <c r="F7" s="27"/>
      <c r="G7" s="28"/>
    </row>
    <row r="8" spans="1:7" ht="42" customHeight="1" x14ac:dyDescent="0.2">
      <c r="A8" s="29" t="s">
        <v>39</v>
      </c>
      <c r="B8" s="30" t="s">
        <v>38</v>
      </c>
      <c r="C8" s="30" t="s">
        <v>37</v>
      </c>
      <c r="D8" s="31" t="s">
        <v>36</v>
      </c>
      <c r="E8" s="30" t="s">
        <v>35</v>
      </c>
      <c r="F8" s="30" t="s">
        <v>34</v>
      </c>
      <c r="G8" s="31" t="s">
        <v>33</v>
      </c>
    </row>
    <row r="9" spans="1:7" x14ac:dyDescent="0.2">
      <c r="A9" s="26" t="s">
        <v>32</v>
      </c>
      <c r="B9" s="27">
        <v>404</v>
      </c>
      <c r="C9" s="27">
        <v>206</v>
      </c>
      <c r="D9" s="28">
        <v>196.12</v>
      </c>
      <c r="E9" s="27">
        <v>1314</v>
      </c>
      <c r="F9" s="27">
        <v>750</v>
      </c>
      <c r="G9" s="28">
        <v>175.2</v>
      </c>
    </row>
    <row r="10" spans="1:7" x14ac:dyDescent="0.2">
      <c r="A10" s="26" t="s">
        <v>31</v>
      </c>
      <c r="B10" s="27">
        <v>99</v>
      </c>
      <c r="C10" s="27">
        <v>55</v>
      </c>
      <c r="D10" s="28">
        <v>180</v>
      </c>
      <c r="E10" s="27">
        <v>990</v>
      </c>
      <c r="F10" s="27">
        <v>272</v>
      </c>
      <c r="G10" s="28">
        <v>363.97</v>
      </c>
    </row>
    <row r="11" spans="1:7" x14ac:dyDescent="0.2">
      <c r="A11" s="26" t="s">
        <v>29</v>
      </c>
      <c r="B11" s="27">
        <v>81</v>
      </c>
      <c r="C11" s="27">
        <v>35</v>
      </c>
      <c r="D11" s="28">
        <v>231.43</v>
      </c>
      <c r="E11" s="27">
        <v>467</v>
      </c>
      <c r="F11" s="27">
        <v>314</v>
      </c>
      <c r="G11" s="28">
        <v>148.72999999999999</v>
      </c>
    </row>
    <row r="12" spans="1:7" x14ac:dyDescent="0.2">
      <c r="A12" s="26" t="s">
        <v>25</v>
      </c>
      <c r="B12" s="27">
        <v>89</v>
      </c>
      <c r="C12" s="27">
        <v>87</v>
      </c>
      <c r="D12" s="28">
        <v>102.3</v>
      </c>
      <c r="E12" s="27">
        <v>449</v>
      </c>
      <c r="F12" s="27">
        <v>309</v>
      </c>
      <c r="G12" s="28">
        <v>145.31</v>
      </c>
    </row>
    <row r="13" spans="1:7" x14ac:dyDescent="0.2">
      <c r="A13" s="26" t="s">
        <v>27</v>
      </c>
      <c r="B13" s="27">
        <v>61</v>
      </c>
      <c r="C13" s="27">
        <v>41</v>
      </c>
      <c r="D13" s="28">
        <v>148.78</v>
      </c>
      <c r="E13" s="27">
        <v>437</v>
      </c>
      <c r="F13" s="27">
        <v>179</v>
      </c>
      <c r="G13" s="28">
        <v>244.13</v>
      </c>
    </row>
    <row r="14" spans="1:7" x14ac:dyDescent="0.2">
      <c r="A14" s="26" t="s">
        <v>30</v>
      </c>
      <c r="B14" s="27">
        <v>15</v>
      </c>
      <c r="C14" s="27">
        <v>31</v>
      </c>
      <c r="D14" s="28">
        <v>48.39</v>
      </c>
      <c r="E14" s="27">
        <v>428</v>
      </c>
      <c r="F14" s="27">
        <v>261</v>
      </c>
      <c r="G14" s="28">
        <v>163.98</v>
      </c>
    </row>
    <row r="15" spans="1:7" x14ac:dyDescent="0.2">
      <c r="A15" s="26" t="s">
        <v>26</v>
      </c>
      <c r="B15" s="27">
        <v>43</v>
      </c>
      <c r="C15" s="27">
        <v>37</v>
      </c>
      <c r="D15" s="28">
        <v>116.22</v>
      </c>
      <c r="E15" s="27">
        <v>299</v>
      </c>
      <c r="F15" s="27">
        <v>220</v>
      </c>
      <c r="G15" s="28">
        <v>135.91</v>
      </c>
    </row>
    <row r="16" spans="1:7" x14ac:dyDescent="0.2">
      <c r="A16" s="26" t="s">
        <v>23</v>
      </c>
      <c r="B16" s="27">
        <v>53</v>
      </c>
      <c r="C16" s="27">
        <v>14</v>
      </c>
      <c r="D16" s="28">
        <v>378.57</v>
      </c>
      <c r="E16" s="27">
        <v>207</v>
      </c>
      <c r="F16" s="27">
        <v>76</v>
      </c>
      <c r="G16" s="28">
        <v>272.37</v>
      </c>
    </row>
    <row r="17" spans="1:7" x14ac:dyDescent="0.2">
      <c r="A17" s="26" t="s">
        <v>24</v>
      </c>
      <c r="B17" s="27">
        <v>29</v>
      </c>
      <c r="C17" s="27">
        <v>27</v>
      </c>
      <c r="D17" s="28">
        <v>107.41</v>
      </c>
      <c r="E17" s="27">
        <v>122</v>
      </c>
      <c r="F17" s="27">
        <v>111</v>
      </c>
      <c r="G17" s="28">
        <v>109.91</v>
      </c>
    </row>
    <row r="18" spans="1:7" x14ac:dyDescent="0.2">
      <c r="A18" s="26" t="s">
        <v>2</v>
      </c>
      <c r="B18" s="27">
        <v>14</v>
      </c>
      <c r="C18" s="27">
        <v>4</v>
      </c>
      <c r="D18" s="28">
        <v>350</v>
      </c>
      <c r="E18" s="27">
        <v>97</v>
      </c>
      <c r="F18" s="27">
        <v>15</v>
      </c>
      <c r="G18" s="28">
        <v>646.66999999999996</v>
      </c>
    </row>
    <row r="19" spans="1:7" x14ac:dyDescent="0.2">
      <c r="A19" s="26" t="s">
        <v>4</v>
      </c>
      <c r="B19" s="27">
        <v>70</v>
      </c>
      <c r="C19" s="27">
        <v>1</v>
      </c>
      <c r="D19" s="28">
        <v>7000</v>
      </c>
      <c r="E19" s="27">
        <v>76</v>
      </c>
      <c r="F19" s="27">
        <v>13</v>
      </c>
      <c r="G19" s="28">
        <v>584.62</v>
      </c>
    </row>
    <row r="20" spans="1:7" x14ac:dyDescent="0.2">
      <c r="A20" s="26" t="s">
        <v>13</v>
      </c>
      <c r="B20" s="27">
        <v>32</v>
      </c>
      <c r="C20" s="27">
        <v>16</v>
      </c>
      <c r="D20" s="28">
        <v>200</v>
      </c>
      <c r="E20" s="27">
        <v>71</v>
      </c>
      <c r="F20" s="27">
        <v>45</v>
      </c>
      <c r="G20" s="28">
        <v>157.78</v>
      </c>
    </row>
    <row r="21" spans="1:7" x14ac:dyDescent="0.2">
      <c r="A21" s="26" t="s">
        <v>3</v>
      </c>
      <c r="B21" s="27">
        <v>10</v>
      </c>
      <c r="C21" s="27">
        <v>16</v>
      </c>
      <c r="D21" s="28">
        <v>62.5</v>
      </c>
      <c r="E21" s="27">
        <v>68</v>
      </c>
      <c r="F21" s="27">
        <f>54+2</f>
        <v>56</v>
      </c>
      <c r="G21" s="28">
        <v>125.93</v>
      </c>
    </row>
    <row r="22" spans="1:7" x14ac:dyDescent="0.2">
      <c r="A22" s="26" t="s">
        <v>19</v>
      </c>
      <c r="B22" s="27">
        <v>7</v>
      </c>
      <c r="C22" s="27">
        <v>21</v>
      </c>
      <c r="D22" s="28">
        <v>33.33</v>
      </c>
      <c r="E22" s="27">
        <v>57</v>
      </c>
      <c r="F22" s="27">
        <v>78</v>
      </c>
      <c r="G22" s="28">
        <v>73.08</v>
      </c>
    </row>
    <row r="23" spans="1:7" x14ac:dyDescent="0.2">
      <c r="A23" s="26" t="s">
        <v>18</v>
      </c>
      <c r="B23" s="27">
        <v>13</v>
      </c>
      <c r="C23" s="27">
        <v>27</v>
      </c>
      <c r="D23" s="28">
        <v>48.15</v>
      </c>
      <c r="E23" s="27">
        <v>46</v>
      </c>
      <c r="F23" s="27">
        <v>59</v>
      </c>
      <c r="G23" s="28">
        <v>77.97</v>
      </c>
    </row>
    <row r="24" spans="1:7" x14ac:dyDescent="0.2">
      <c r="A24" s="26" t="s">
        <v>22</v>
      </c>
      <c r="B24" s="27">
        <v>3</v>
      </c>
      <c r="C24" s="27">
        <v>9</v>
      </c>
      <c r="D24" s="28">
        <v>33.33</v>
      </c>
      <c r="E24" s="27">
        <v>43</v>
      </c>
      <c r="F24" s="27">
        <v>42</v>
      </c>
      <c r="G24" s="28">
        <v>102.38</v>
      </c>
    </row>
    <row r="25" spans="1:7" x14ac:dyDescent="0.2">
      <c r="A25" s="26" t="s">
        <v>20</v>
      </c>
      <c r="B25" s="27">
        <v>12</v>
      </c>
      <c r="C25" s="27">
        <v>5</v>
      </c>
      <c r="D25" s="28">
        <v>240</v>
      </c>
      <c r="E25" s="27">
        <v>32</v>
      </c>
      <c r="F25" s="27">
        <v>24</v>
      </c>
      <c r="G25" s="28">
        <v>133.33000000000001</v>
      </c>
    </row>
    <row r="26" spans="1:7" x14ac:dyDescent="0.2">
      <c r="A26" s="26" t="s">
        <v>15</v>
      </c>
      <c r="B26" s="27">
        <v>0</v>
      </c>
      <c r="C26" s="27">
        <v>4</v>
      </c>
      <c r="D26" s="28">
        <v>0</v>
      </c>
      <c r="E26" s="27">
        <v>32</v>
      </c>
      <c r="F26" s="27">
        <v>28</v>
      </c>
      <c r="G26" s="28">
        <v>114.29</v>
      </c>
    </row>
    <row r="27" spans="1:7" x14ac:dyDescent="0.2">
      <c r="A27" s="26" t="s">
        <v>7</v>
      </c>
      <c r="B27" s="27">
        <v>0</v>
      </c>
      <c r="C27" s="27">
        <v>2</v>
      </c>
      <c r="D27" s="28">
        <v>0</v>
      </c>
      <c r="E27" s="27">
        <v>30</v>
      </c>
      <c r="F27" s="27">
        <v>13</v>
      </c>
      <c r="G27" s="28">
        <v>230.77</v>
      </c>
    </row>
    <row r="28" spans="1:7" x14ac:dyDescent="0.2">
      <c r="A28" s="26" t="s">
        <v>16</v>
      </c>
      <c r="B28" s="27">
        <v>3</v>
      </c>
      <c r="C28" s="27">
        <v>2</v>
      </c>
      <c r="D28" s="28">
        <v>150</v>
      </c>
      <c r="E28" s="27">
        <v>27</v>
      </c>
      <c r="F28" s="27">
        <v>22</v>
      </c>
      <c r="G28" s="28">
        <v>122.73</v>
      </c>
    </row>
    <row r="29" spans="1:7" x14ac:dyDescent="0.2">
      <c r="A29" s="26" t="s">
        <v>8</v>
      </c>
      <c r="B29" s="27">
        <v>0</v>
      </c>
      <c r="C29" s="27">
        <v>1</v>
      </c>
      <c r="D29" s="28">
        <v>0</v>
      </c>
      <c r="E29" s="27">
        <v>25</v>
      </c>
      <c r="F29" s="27">
        <v>5</v>
      </c>
      <c r="G29" s="28">
        <v>500</v>
      </c>
    </row>
    <row r="30" spans="1:7" x14ac:dyDescent="0.2">
      <c r="A30" s="26" t="s">
        <v>17</v>
      </c>
      <c r="B30" s="27">
        <v>0</v>
      </c>
      <c r="C30" s="27">
        <v>0</v>
      </c>
      <c r="D30" s="28">
        <v>0</v>
      </c>
      <c r="E30" s="27">
        <v>25</v>
      </c>
      <c r="F30" s="27">
        <v>7</v>
      </c>
      <c r="G30" s="28">
        <v>357.14</v>
      </c>
    </row>
    <row r="31" spans="1:7" x14ac:dyDescent="0.2">
      <c r="A31" s="26" t="s">
        <v>12</v>
      </c>
      <c r="B31" s="27">
        <v>0</v>
      </c>
      <c r="C31" s="27">
        <v>0</v>
      </c>
      <c r="D31" s="28">
        <v>0</v>
      </c>
      <c r="E31" s="27">
        <v>21</v>
      </c>
      <c r="F31" s="27">
        <v>4</v>
      </c>
      <c r="G31" s="28">
        <v>525</v>
      </c>
    </row>
    <row r="32" spans="1:7" x14ac:dyDescent="0.2">
      <c r="A32" s="26" t="s">
        <v>10</v>
      </c>
      <c r="B32" s="27">
        <v>0</v>
      </c>
      <c r="C32" s="27">
        <v>2</v>
      </c>
      <c r="D32" s="28">
        <v>0</v>
      </c>
      <c r="E32" s="27">
        <v>21</v>
      </c>
      <c r="F32" s="27">
        <v>11</v>
      </c>
      <c r="G32" s="28">
        <v>190.91</v>
      </c>
    </row>
    <row r="33" spans="1:7" x14ac:dyDescent="0.2">
      <c r="A33" s="26" t="s">
        <v>28</v>
      </c>
      <c r="B33" s="27">
        <v>0</v>
      </c>
      <c r="C33" s="27">
        <v>0</v>
      </c>
      <c r="D33" s="28">
        <v>0</v>
      </c>
      <c r="E33" s="27">
        <v>19</v>
      </c>
      <c r="F33" s="27">
        <v>14</v>
      </c>
      <c r="G33" s="28">
        <v>135.71</v>
      </c>
    </row>
    <row r="34" spans="1:7" x14ac:dyDescent="0.2">
      <c r="A34" s="26" t="s">
        <v>5</v>
      </c>
      <c r="B34" s="27">
        <v>2</v>
      </c>
      <c r="C34" s="27">
        <v>2</v>
      </c>
      <c r="D34" s="28">
        <v>100</v>
      </c>
      <c r="E34" s="27">
        <v>18</v>
      </c>
      <c r="F34" s="27">
        <v>14</v>
      </c>
      <c r="G34" s="28">
        <v>128.57</v>
      </c>
    </row>
    <row r="35" spans="1:7" x14ac:dyDescent="0.2">
      <c r="A35" s="26" t="s">
        <v>9</v>
      </c>
      <c r="B35" s="27">
        <v>0</v>
      </c>
      <c r="C35" s="27">
        <v>0</v>
      </c>
      <c r="D35" s="28">
        <v>0</v>
      </c>
      <c r="E35" s="27">
        <v>13</v>
      </c>
      <c r="F35" s="27">
        <v>15</v>
      </c>
      <c r="G35" s="28">
        <v>86.67</v>
      </c>
    </row>
    <row r="36" spans="1:7" x14ac:dyDescent="0.2">
      <c r="A36" s="26" t="s">
        <v>6</v>
      </c>
      <c r="B36" s="27">
        <v>0</v>
      </c>
      <c r="C36" s="27">
        <v>0</v>
      </c>
      <c r="D36" s="28">
        <v>0</v>
      </c>
      <c r="E36" s="27">
        <v>12</v>
      </c>
      <c r="F36" s="27">
        <v>15</v>
      </c>
      <c r="G36" s="28">
        <v>80</v>
      </c>
    </row>
    <row r="37" spans="1:7" x14ac:dyDescent="0.2">
      <c r="A37" s="26" t="s">
        <v>14</v>
      </c>
      <c r="B37" s="27">
        <v>0</v>
      </c>
      <c r="C37" s="27">
        <v>0</v>
      </c>
      <c r="D37" s="28">
        <v>0</v>
      </c>
      <c r="E37" s="27">
        <v>9</v>
      </c>
      <c r="F37" s="27">
        <v>21</v>
      </c>
      <c r="G37" s="28">
        <v>42.86</v>
      </c>
    </row>
    <row r="38" spans="1:7" x14ac:dyDescent="0.2">
      <c r="A38" s="26" t="s">
        <v>11</v>
      </c>
      <c r="B38" s="27">
        <v>0</v>
      </c>
      <c r="C38" s="27">
        <v>0</v>
      </c>
      <c r="D38" s="28">
        <v>0</v>
      </c>
      <c r="E38" s="27">
        <v>8</v>
      </c>
      <c r="F38" s="27">
        <v>14</v>
      </c>
      <c r="G38" s="28">
        <v>57.14</v>
      </c>
    </row>
    <row r="39" spans="1:7" x14ac:dyDescent="0.2">
      <c r="A39" s="26" t="s">
        <v>1</v>
      </c>
      <c r="B39" s="27">
        <v>0</v>
      </c>
      <c r="C39" s="27">
        <v>0</v>
      </c>
      <c r="D39" s="28">
        <v>0</v>
      </c>
      <c r="E39" s="27">
        <v>7</v>
      </c>
      <c r="F39" s="27">
        <v>2</v>
      </c>
      <c r="G39" s="28">
        <v>350</v>
      </c>
    </row>
    <row r="40" spans="1:7" x14ac:dyDescent="0.2">
      <c r="A40" s="26" t="s">
        <v>21</v>
      </c>
      <c r="B40" s="27">
        <v>5</v>
      </c>
      <c r="C40" s="27">
        <v>2</v>
      </c>
      <c r="D40" s="28">
        <v>250</v>
      </c>
      <c r="E40" s="27">
        <v>6</v>
      </c>
      <c r="F40" s="27">
        <v>11</v>
      </c>
      <c r="G40" s="28">
        <v>54.55</v>
      </c>
    </row>
    <row r="42" spans="1:7" x14ac:dyDescent="0.2">
      <c r="A42" s="32" t="s">
        <v>0</v>
      </c>
      <c r="B42" s="33">
        <f>SUBTOTAL(109,B9:B40)</f>
        <v>1045</v>
      </c>
      <c r="C42" s="33">
        <f>SUBTOTAL(109,C9:C40)</f>
        <v>647</v>
      </c>
      <c r="D42" s="34">
        <f>IFERROR(SUM(B1:B40)/SUM(C1:C40)*100, 0)</f>
        <v>161.51468315301392</v>
      </c>
      <c r="E42" s="33">
        <f>SUBTOTAL(109,E9:E40)</f>
        <v>5476</v>
      </c>
      <c r="F42" s="33">
        <f>SUBTOTAL(109,F9:F40)</f>
        <v>3020</v>
      </c>
      <c r="G42" s="34">
        <f>IFERROR(SUM(E1:E40)/SUM(F1:F40)*100, 0)</f>
        <v>181.32450331125827</v>
      </c>
    </row>
  </sheetData>
  <pageMargins left="0.35433070866141736" right="0.19685039370078741" top="0.98425196850393704" bottom="0.98425196850393704" header="0.51181102362204722" footer="0.51181102362204722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5201-F3B7-4CB7-887B-1AF7D3ED9444}">
  <dimension ref="A1:G42"/>
  <sheetViews>
    <sheetView workbookViewId="0">
      <pane ySplit="8" topLeftCell="A27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7109375" style="26" customWidth="1"/>
    <col min="2" max="2" width="8.5703125" style="26" customWidth="1"/>
    <col min="3" max="3" width="12.7109375" style="26" customWidth="1"/>
    <col min="4" max="4" width="8.28515625" style="26" customWidth="1"/>
    <col min="5" max="5" width="9.7109375" style="26" customWidth="1"/>
    <col min="6" max="6" width="11.28515625" style="26" customWidth="1"/>
    <col min="7" max="7" width="8.8554687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80</v>
      </c>
    </row>
    <row r="4" spans="1:7" x14ac:dyDescent="0.2">
      <c r="A4" s="26" t="s">
        <v>81</v>
      </c>
    </row>
    <row r="5" spans="1:7" x14ac:dyDescent="0.2">
      <c r="A5" s="26" t="s">
        <v>40</v>
      </c>
    </row>
    <row r="6" spans="1:7" x14ac:dyDescent="0.2">
      <c r="A6" s="1" t="s">
        <v>82</v>
      </c>
    </row>
    <row r="7" spans="1:7" x14ac:dyDescent="0.2">
      <c r="B7" s="27"/>
      <c r="C7" s="27"/>
      <c r="D7" s="28"/>
      <c r="E7" s="27"/>
      <c r="F7" s="27"/>
      <c r="G7" s="28"/>
    </row>
    <row r="8" spans="1:7" ht="43.9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31</v>
      </c>
      <c r="B9" s="27">
        <v>379</v>
      </c>
      <c r="C9" s="27">
        <v>111</v>
      </c>
      <c r="D9" s="28">
        <v>341.44</v>
      </c>
      <c r="E9" s="27">
        <v>1929</v>
      </c>
      <c r="F9" s="27">
        <v>702</v>
      </c>
      <c r="G9" s="28">
        <v>274.79000000000002</v>
      </c>
    </row>
    <row r="10" spans="1:7" x14ac:dyDescent="0.2">
      <c r="A10" s="26" t="s">
        <v>32</v>
      </c>
      <c r="B10" s="27">
        <v>522</v>
      </c>
      <c r="C10" s="27">
        <v>241</v>
      </c>
      <c r="D10" s="28">
        <v>216.6</v>
      </c>
      <c r="E10" s="27">
        <v>1821</v>
      </c>
      <c r="F10" s="27">
        <v>1363</v>
      </c>
      <c r="G10" s="28">
        <v>133.6</v>
      </c>
    </row>
    <row r="11" spans="1:7" x14ac:dyDescent="0.2">
      <c r="A11" s="26" t="s">
        <v>30</v>
      </c>
      <c r="B11" s="27">
        <v>28</v>
      </c>
      <c r="C11" s="27">
        <v>89</v>
      </c>
      <c r="D11" s="28">
        <v>31.46</v>
      </c>
      <c r="E11" s="27">
        <v>752</v>
      </c>
      <c r="F11" s="27">
        <v>845</v>
      </c>
      <c r="G11" s="28">
        <v>88.99</v>
      </c>
    </row>
    <row r="12" spans="1:7" x14ac:dyDescent="0.2">
      <c r="A12" s="26" t="s">
        <v>25</v>
      </c>
      <c r="B12" s="27">
        <v>87</v>
      </c>
      <c r="C12" s="27">
        <v>125</v>
      </c>
      <c r="D12" s="28">
        <v>69.599999999999994</v>
      </c>
      <c r="E12" s="27">
        <v>567</v>
      </c>
      <c r="F12" s="27">
        <v>495</v>
      </c>
      <c r="G12" s="28">
        <v>114.55</v>
      </c>
    </row>
    <row r="13" spans="1:7" x14ac:dyDescent="0.2">
      <c r="A13" s="26" t="s">
        <v>27</v>
      </c>
      <c r="B13" s="27">
        <v>152</v>
      </c>
      <c r="C13" s="27">
        <v>97</v>
      </c>
      <c r="D13" s="28">
        <v>156.69999999999999</v>
      </c>
      <c r="E13" s="27">
        <v>519</v>
      </c>
      <c r="F13" s="27">
        <v>645</v>
      </c>
      <c r="G13" s="28">
        <v>80.47</v>
      </c>
    </row>
    <row r="14" spans="1:7" x14ac:dyDescent="0.2">
      <c r="A14" s="26" t="s">
        <v>26</v>
      </c>
      <c r="B14" s="27">
        <v>107</v>
      </c>
      <c r="C14" s="27">
        <v>77</v>
      </c>
      <c r="D14" s="28">
        <v>138.96</v>
      </c>
      <c r="E14" s="27">
        <v>444</v>
      </c>
      <c r="F14" s="27">
        <v>540</v>
      </c>
      <c r="G14" s="28">
        <v>82.22</v>
      </c>
    </row>
    <row r="15" spans="1:7" x14ac:dyDescent="0.2">
      <c r="A15" s="26" t="s">
        <v>29</v>
      </c>
      <c r="B15" s="27">
        <v>65</v>
      </c>
      <c r="C15" s="27">
        <v>119</v>
      </c>
      <c r="D15" s="28">
        <v>54.62</v>
      </c>
      <c r="E15" s="27">
        <v>434</v>
      </c>
      <c r="F15" s="27">
        <v>797</v>
      </c>
      <c r="G15" s="28">
        <v>54.45</v>
      </c>
    </row>
    <row r="16" spans="1:7" x14ac:dyDescent="0.2">
      <c r="A16" s="26" t="s">
        <v>23</v>
      </c>
      <c r="B16" s="27">
        <v>78</v>
      </c>
      <c r="C16" s="27">
        <v>64</v>
      </c>
      <c r="D16" s="28">
        <v>121.88</v>
      </c>
      <c r="E16" s="27">
        <v>384</v>
      </c>
      <c r="F16" s="27">
        <v>358</v>
      </c>
      <c r="G16" s="28">
        <v>107.26</v>
      </c>
    </row>
    <row r="17" spans="1:7" x14ac:dyDescent="0.2">
      <c r="A17" s="26" t="s">
        <v>24</v>
      </c>
      <c r="B17" s="27">
        <v>125</v>
      </c>
      <c r="C17" s="27">
        <v>114</v>
      </c>
      <c r="D17" s="28">
        <v>109.65</v>
      </c>
      <c r="E17" s="27">
        <v>283</v>
      </c>
      <c r="F17" s="27">
        <v>459</v>
      </c>
      <c r="G17" s="28">
        <v>61.66</v>
      </c>
    </row>
    <row r="18" spans="1:7" x14ac:dyDescent="0.2">
      <c r="A18" s="26" t="s">
        <v>19</v>
      </c>
      <c r="B18" s="27">
        <v>17</v>
      </c>
      <c r="C18" s="27">
        <v>4</v>
      </c>
      <c r="D18" s="28">
        <v>425</v>
      </c>
      <c r="E18" s="27">
        <v>82</v>
      </c>
      <c r="F18" s="27">
        <v>112</v>
      </c>
      <c r="G18" s="28">
        <v>73.209999999999994</v>
      </c>
    </row>
    <row r="19" spans="1:7" x14ac:dyDescent="0.2">
      <c r="A19" s="26" t="s">
        <v>13</v>
      </c>
      <c r="B19" s="27">
        <v>29</v>
      </c>
      <c r="C19" s="27">
        <v>31</v>
      </c>
      <c r="D19" s="28">
        <v>93.55</v>
      </c>
      <c r="E19" s="27">
        <v>65</v>
      </c>
      <c r="F19" s="27">
        <v>88</v>
      </c>
      <c r="G19" s="28">
        <v>73.86</v>
      </c>
    </row>
    <row r="20" spans="1:7" x14ac:dyDescent="0.2">
      <c r="A20" s="26" t="s">
        <v>2</v>
      </c>
      <c r="B20" s="27">
        <v>38</v>
      </c>
      <c r="C20" s="27">
        <v>11</v>
      </c>
      <c r="D20" s="28">
        <v>345.45</v>
      </c>
      <c r="E20" s="27">
        <v>64</v>
      </c>
      <c r="F20" s="27">
        <v>32</v>
      </c>
      <c r="G20" s="28">
        <v>200</v>
      </c>
    </row>
    <row r="21" spans="1:7" x14ac:dyDescent="0.2">
      <c r="A21" s="26" t="s">
        <v>3</v>
      </c>
      <c r="B21" s="27">
        <v>7</v>
      </c>
      <c r="C21" s="27">
        <v>16</v>
      </c>
      <c r="D21" s="28">
        <v>43.75</v>
      </c>
      <c r="E21" s="27">
        <v>55</v>
      </c>
      <c r="F21" s="27">
        <v>112</v>
      </c>
      <c r="G21" s="28">
        <v>44.64</v>
      </c>
    </row>
    <row r="22" spans="1:7" x14ac:dyDescent="0.2">
      <c r="A22" s="26" t="s">
        <v>22</v>
      </c>
      <c r="B22" s="27">
        <v>2</v>
      </c>
      <c r="C22" s="27">
        <v>11</v>
      </c>
      <c r="D22" s="28">
        <v>18.18</v>
      </c>
      <c r="E22" s="27">
        <v>48</v>
      </c>
      <c r="F22" s="27">
        <v>109</v>
      </c>
      <c r="G22" s="28">
        <v>44.04</v>
      </c>
    </row>
    <row r="23" spans="1:7" x14ac:dyDescent="0.2">
      <c r="A23" s="26" t="s">
        <v>18</v>
      </c>
      <c r="B23" s="27">
        <v>2</v>
      </c>
      <c r="C23" s="27">
        <v>22</v>
      </c>
      <c r="D23" s="28">
        <v>9.09</v>
      </c>
      <c r="E23" s="27">
        <v>48</v>
      </c>
      <c r="F23" s="27">
        <v>154</v>
      </c>
      <c r="G23" s="28">
        <v>31.17</v>
      </c>
    </row>
    <row r="24" spans="1:7" x14ac:dyDescent="0.2">
      <c r="A24" s="26" t="s">
        <v>15</v>
      </c>
      <c r="B24" s="27">
        <v>0</v>
      </c>
      <c r="C24" s="27">
        <v>4</v>
      </c>
      <c r="D24" s="28">
        <v>0</v>
      </c>
      <c r="E24" s="27">
        <v>39</v>
      </c>
      <c r="F24" s="27">
        <v>59</v>
      </c>
      <c r="G24" s="28">
        <v>66.099999999999994</v>
      </c>
    </row>
    <row r="25" spans="1:7" x14ac:dyDescent="0.2">
      <c r="A25" s="26" t="s">
        <v>12</v>
      </c>
      <c r="B25" s="27">
        <v>3</v>
      </c>
      <c r="C25" s="27">
        <v>3</v>
      </c>
      <c r="D25" s="28">
        <v>100</v>
      </c>
      <c r="E25" s="27">
        <v>35</v>
      </c>
      <c r="F25" s="27">
        <v>19</v>
      </c>
      <c r="G25" s="28">
        <v>184.21</v>
      </c>
    </row>
    <row r="26" spans="1:7" x14ac:dyDescent="0.2">
      <c r="A26" s="26" t="s">
        <v>7</v>
      </c>
      <c r="B26" s="27">
        <v>2</v>
      </c>
      <c r="C26" s="27">
        <v>7</v>
      </c>
      <c r="D26" s="28">
        <v>28.57</v>
      </c>
      <c r="E26" s="27">
        <v>31</v>
      </c>
      <c r="F26" s="27">
        <v>24</v>
      </c>
      <c r="G26" s="28">
        <v>129.16999999999999</v>
      </c>
    </row>
    <row r="27" spans="1:7" x14ac:dyDescent="0.2">
      <c r="A27" s="26" t="s">
        <v>14</v>
      </c>
      <c r="B27" s="27">
        <v>0</v>
      </c>
      <c r="C27" s="27">
        <v>0</v>
      </c>
      <c r="D27" s="28">
        <v>0</v>
      </c>
      <c r="E27" s="27">
        <v>31</v>
      </c>
      <c r="F27" s="27">
        <v>77</v>
      </c>
      <c r="G27" s="28">
        <v>40.26</v>
      </c>
    </row>
    <row r="28" spans="1:7" x14ac:dyDescent="0.2">
      <c r="A28" s="26" t="s">
        <v>20</v>
      </c>
      <c r="B28" s="27">
        <v>15</v>
      </c>
      <c r="C28" s="27">
        <v>25</v>
      </c>
      <c r="D28" s="28">
        <v>60</v>
      </c>
      <c r="E28" s="27">
        <v>30</v>
      </c>
      <c r="F28" s="27">
        <v>77</v>
      </c>
      <c r="G28" s="28">
        <v>38.96</v>
      </c>
    </row>
    <row r="29" spans="1:7" x14ac:dyDescent="0.2">
      <c r="A29" s="26" t="s">
        <v>17</v>
      </c>
      <c r="B29" s="27">
        <v>0</v>
      </c>
      <c r="C29" s="27">
        <v>0</v>
      </c>
      <c r="D29" s="28">
        <v>0</v>
      </c>
      <c r="E29" s="27">
        <v>29</v>
      </c>
      <c r="F29" s="27">
        <v>71</v>
      </c>
      <c r="G29" s="28">
        <v>40.85</v>
      </c>
    </row>
    <row r="30" spans="1:7" x14ac:dyDescent="0.2">
      <c r="A30" s="26" t="s">
        <v>10</v>
      </c>
      <c r="B30" s="27">
        <v>8</v>
      </c>
      <c r="C30" s="27">
        <v>4</v>
      </c>
      <c r="D30" s="28">
        <v>200</v>
      </c>
      <c r="E30" s="27">
        <v>29</v>
      </c>
      <c r="F30" s="27">
        <v>20</v>
      </c>
      <c r="G30" s="28">
        <v>145</v>
      </c>
    </row>
    <row r="31" spans="1:7" x14ac:dyDescent="0.2">
      <c r="A31" s="26" t="s">
        <v>8</v>
      </c>
      <c r="B31" s="27">
        <v>0</v>
      </c>
      <c r="C31" s="27">
        <v>0</v>
      </c>
      <c r="D31" s="28">
        <v>0</v>
      </c>
      <c r="E31" s="27">
        <v>25</v>
      </c>
      <c r="F31" s="27">
        <v>43</v>
      </c>
      <c r="G31" s="28">
        <v>58.14</v>
      </c>
    </row>
    <row r="32" spans="1:7" x14ac:dyDescent="0.2">
      <c r="A32" s="26" t="s">
        <v>5</v>
      </c>
      <c r="B32" s="27">
        <v>4</v>
      </c>
      <c r="C32" s="27">
        <v>14</v>
      </c>
      <c r="D32" s="28">
        <v>28.57</v>
      </c>
      <c r="E32" s="27">
        <v>23</v>
      </c>
      <c r="F32" s="27">
        <v>34</v>
      </c>
      <c r="G32" s="28">
        <v>67.650000000000006</v>
      </c>
    </row>
    <row r="33" spans="1:7" x14ac:dyDescent="0.2">
      <c r="A33" s="26" t="s">
        <v>16</v>
      </c>
      <c r="B33" s="27">
        <v>3</v>
      </c>
      <c r="C33" s="27">
        <v>2</v>
      </c>
      <c r="D33" s="28">
        <v>150</v>
      </c>
      <c r="E33" s="27">
        <v>22</v>
      </c>
      <c r="F33" s="27">
        <v>99</v>
      </c>
      <c r="G33" s="28">
        <v>22.22</v>
      </c>
    </row>
    <row r="34" spans="1:7" x14ac:dyDescent="0.2">
      <c r="A34" s="26" t="s">
        <v>28</v>
      </c>
      <c r="B34" s="27">
        <v>0</v>
      </c>
      <c r="C34" s="27">
        <v>4</v>
      </c>
      <c r="D34" s="28">
        <v>0</v>
      </c>
      <c r="E34" s="27">
        <v>22</v>
      </c>
      <c r="F34" s="27">
        <v>43</v>
      </c>
      <c r="G34" s="28">
        <v>51.16</v>
      </c>
    </row>
    <row r="35" spans="1:7" x14ac:dyDescent="0.2">
      <c r="A35" s="26" t="s">
        <v>9</v>
      </c>
      <c r="B35" s="27">
        <v>2</v>
      </c>
      <c r="C35" s="27">
        <v>8</v>
      </c>
      <c r="D35" s="28">
        <v>25</v>
      </c>
      <c r="E35" s="27">
        <v>19</v>
      </c>
      <c r="F35" s="27">
        <v>38</v>
      </c>
      <c r="G35" s="28">
        <v>50</v>
      </c>
    </row>
    <row r="36" spans="1:7" x14ac:dyDescent="0.2">
      <c r="A36" s="26" t="s">
        <v>6</v>
      </c>
      <c r="B36" s="27">
        <v>0</v>
      </c>
      <c r="C36" s="27">
        <v>0</v>
      </c>
      <c r="D36" s="28">
        <v>0</v>
      </c>
      <c r="E36" s="27">
        <v>12</v>
      </c>
      <c r="F36" s="27">
        <v>28</v>
      </c>
      <c r="G36" s="28">
        <v>42.86</v>
      </c>
    </row>
    <row r="37" spans="1:7" x14ac:dyDescent="0.2">
      <c r="A37" s="26" t="s">
        <v>21</v>
      </c>
      <c r="B37" s="27">
        <v>3</v>
      </c>
      <c r="C37" s="27">
        <v>7</v>
      </c>
      <c r="D37" s="28">
        <v>42.86</v>
      </c>
      <c r="E37" s="27">
        <v>10</v>
      </c>
      <c r="F37" s="27">
        <v>36</v>
      </c>
      <c r="G37" s="28">
        <v>27.78</v>
      </c>
    </row>
    <row r="38" spans="1:7" x14ac:dyDescent="0.2">
      <c r="A38" s="26" t="s">
        <v>11</v>
      </c>
      <c r="B38" s="27">
        <v>0</v>
      </c>
      <c r="C38" s="27">
        <v>1</v>
      </c>
      <c r="D38" s="28">
        <v>0</v>
      </c>
      <c r="E38" s="27">
        <v>8</v>
      </c>
      <c r="F38" s="27">
        <v>33</v>
      </c>
      <c r="G38" s="28">
        <v>24.24</v>
      </c>
    </row>
    <row r="39" spans="1:7" x14ac:dyDescent="0.2">
      <c r="A39" s="26" t="s">
        <v>4</v>
      </c>
      <c r="B39" s="27">
        <v>3</v>
      </c>
      <c r="C39" s="27">
        <v>8</v>
      </c>
      <c r="D39" s="28">
        <v>37.5</v>
      </c>
      <c r="E39" s="27">
        <v>7</v>
      </c>
      <c r="F39" s="27">
        <v>37</v>
      </c>
      <c r="G39" s="28">
        <v>18.920000000000002</v>
      </c>
    </row>
    <row r="40" spans="1:7" x14ac:dyDescent="0.2">
      <c r="A40" s="26" t="s">
        <v>1</v>
      </c>
      <c r="B40" s="27">
        <v>0</v>
      </c>
      <c r="C40" s="27">
        <v>2</v>
      </c>
      <c r="D40" s="28">
        <v>0</v>
      </c>
      <c r="E40" s="27">
        <v>4</v>
      </c>
      <c r="F40" s="27">
        <v>10</v>
      </c>
      <c r="G40" s="28">
        <v>40</v>
      </c>
    </row>
    <row r="42" spans="1:7" x14ac:dyDescent="0.2">
      <c r="A42" s="38" t="s">
        <v>0</v>
      </c>
      <c r="B42" s="39">
        <f>SUBTOTAL(109,B9:B40)</f>
        <v>1681</v>
      </c>
      <c r="C42" s="39">
        <f>SUBTOTAL(109,C9:C40)</f>
        <v>1221</v>
      </c>
      <c r="D42" s="40">
        <f>IFERROR(SUM(B1:B40)/SUM(C1:C40)*100, 0)</f>
        <v>137.67403767403766</v>
      </c>
      <c r="E42" s="39">
        <f>SUBTOTAL(109,E9:E40)</f>
        <v>7871</v>
      </c>
      <c r="F42" s="39">
        <f>SUBTOTAL(109,F9:F40)</f>
        <v>7559</v>
      </c>
      <c r="G42" s="40">
        <f>IFERROR(SUM(E1:E40)/SUM(F1:F40)*100, 0)</f>
        <v>104.12753009657362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596C-CB8A-46C9-8172-E3048D95DF11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7.42578125" style="26" customWidth="1"/>
    <col min="2" max="2" width="9.85546875" style="26" customWidth="1"/>
    <col min="3" max="3" width="11.28515625" style="26" customWidth="1"/>
    <col min="4" max="4" width="10.140625" style="26" customWidth="1"/>
    <col min="5" max="5" width="9.42578125" style="26" customWidth="1"/>
    <col min="6" max="6" width="11.85546875" style="26" customWidth="1"/>
    <col min="7" max="7" width="10.4257812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83</v>
      </c>
    </row>
    <row r="4" spans="1:7" x14ac:dyDescent="0.2">
      <c r="A4" s="26" t="s">
        <v>84</v>
      </c>
    </row>
    <row r="5" spans="1:7" x14ac:dyDescent="0.2">
      <c r="A5" s="26" t="s">
        <v>40</v>
      </c>
    </row>
    <row r="6" spans="1:7" x14ac:dyDescent="0.2">
      <c r="A6" s="1" t="s">
        <v>85</v>
      </c>
    </row>
    <row r="7" spans="1:7" x14ac:dyDescent="0.2">
      <c r="B7" s="27"/>
      <c r="C7" s="27"/>
      <c r="D7" s="28"/>
      <c r="E7" s="27"/>
      <c r="F7" s="27"/>
      <c r="G7" s="28"/>
    </row>
    <row r="8" spans="1:7" ht="45.6" customHeight="1" x14ac:dyDescent="0.2">
      <c r="A8" s="29" t="s">
        <v>39</v>
      </c>
      <c r="B8" s="30" t="s">
        <v>38</v>
      </c>
      <c r="C8" s="30" t="s">
        <v>37</v>
      </c>
      <c r="D8" s="31" t="s">
        <v>36</v>
      </c>
      <c r="E8" s="30" t="s">
        <v>35</v>
      </c>
      <c r="F8" s="30" t="s">
        <v>34</v>
      </c>
      <c r="G8" s="31" t="s">
        <v>33</v>
      </c>
    </row>
    <row r="9" spans="1:7" x14ac:dyDescent="0.2">
      <c r="A9" s="26" t="s">
        <v>30</v>
      </c>
      <c r="B9" s="27">
        <v>85</v>
      </c>
      <c r="C9" s="27">
        <v>205</v>
      </c>
      <c r="D9" s="28">
        <v>41.46</v>
      </c>
      <c r="E9" s="27">
        <v>2033</v>
      </c>
      <c r="F9" s="27">
        <v>1432</v>
      </c>
      <c r="G9" s="28">
        <v>141.97</v>
      </c>
    </row>
    <row r="10" spans="1:7" x14ac:dyDescent="0.2">
      <c r="A10" s="26" t="s">
        <v>31</v>
      </c>
      <c r="B10" s="27">
        <v>406</v>
      </c>
      <c r="C10" s="27">
        <v>456</v>
      </c>
      <c r="D10" s="28">
        <v>89.04</v>
      </c>
      <c r="E10" s="27">
        <v>1911</v>
      </c>
      <c r="F10" s="27">
        <v>1619</v>
      </c>
      <c r="G10" s="28">
        <v>118.04</v>
      </c>
    </row>
    <row r="11" spans="1:7" x14ac:dyDescent="0.2">
      <c r="A11" s="26" t="s">
        <v>32</v>
      </c>
      <c r="B11" s="27">
        <v>402</v>
      </c>
      <c r="C11" s="27">
        <v>458</v>
      </c>
      <c r="D11" s="28">
        <v>87.77</v>
      </c>
      <c r="E11" s="27">
        <v>1658</v>
      </c>
      <c r="F11" s="27">
        <v>1739</v>
      </c>
      <c r="G11" s="28">
        <v>95.34</v>
      </c>
    </row>
    <row r="12" spans="1:7" x14ac:dyDescent="0.2">
      <c r="A12" s="26" t="s">
        <v>26</v>
      </c>
      <c r="B12" s="27">
        <v>165</v>
      </c>
      <c r="C12" s="27">
        <v>120</v>
      </c>
      <c r="D12" s="28">
        <v>137.5</v>
      </c>
      <c r="E12" s="27">
        <v>805</v>
      </c>
      <c r="F12" s="27">
        <v>574</v>
      </c>
      <c r="G12" s="28">
        <v>140.24</v>
      </c>
    </row>
    <row r="13" spans="1:7" x14ac:dyDescent="0.2">
      <c r="A13" s="26" t="s">
        <v>25</v>
      </c>
      <c r="B13" s="27">
        <v>194</v>
      </c>
      <c r="C13" s="27">
        <v>291</v>
      </c>
      <c r="D13" s="28">
        <v>66.67</v>
      </c>
      <c r="E13" s="27">
        <v>656</v>
      </c>
      <c r="F13" s="27">
        <v>876</v>
      </c>
      <c r="G13" s="28">
        <v>74.89</v>
      </c>
    </row>
    <row r="14" spans="1:7" x14ac:dyDescent="0.2">
      <c r="A14" s="26" t="s">
        <v>23</v>
      </c>
      <c r="B14" s="27">
        <v>116</v>
      </c>
      <c r="C14" s="27">
        <v>105</v>
      </c>
      <c r="D14" s="28">
        <v>110.48</v>
      </c>
      <c r="E14" s="27">
        <v>491</v>
      </c>
      <c r="F14" s="27">
        <v>661</v>
      </c>
      <c r="G14" s="28">
        <v>74.28</v>
      </c>
    </row>
    <row r="15" spans="1:7" x14ac:dyDescent="0.2">
      <c r="A15" s="26" t="s">
        <v>24</v>
      </c>
      <c r="B15" s="27">
        <v>183</v>
      </c>
      <c r="C15" s="27">
        <v>394</v>
      </c>
      <c r="D15" s="28">
        <v>46.45</v>
      </c>
      <c r="E15" s="27">
        <v>471</v>
      </c>
      <c r="F15" s="27">
        <v>759</v>
      </c>
      <c r="G15" s="28">
        <v>62.06</v>
      </c>
    </row>
    <row r="16" spans="1:7" x14ac:dyDescent="0.2">
      <c r="A16" s="26" t="s">
        <v>27</v>
      </c>
      <c r="B16" s="27">
        <v>132</v>
      </c>
      <c r="C16" s="27">
        <v>56</v>
      </c>
      <c r="D16" s="28">
        <v>235.71</v>
      </c>
      <c r="E16" s="27">
        <v>460</v>
      </c>
      <c r="F16" s="27">
        <v>511</v>
      </c>
      <c r="G16" s="28">
        <v>90.02</v>
      </c>
    </row>
    <row r="17" spans="1:7" x14ac:dyDescent="0.2">
      <c r="A17" s="26" t="s">
        <v>29</v>
      </c>
      <c r="B17" s="27">
        <v>55</v>
      </c>
      <c r="C17" s="27">
        <v>105</v>
      </c>
      <c r="D17" s="28">
        <v>52.38</v>
      </c>
      <c r="E17" s="27">
        <v>422</v>
      </c>
      <c r="F17" s="27">
        <v>987</v>
      </c>
      <c r="G17" s="28">
        <v>42.76</v>
      </c>
    </row>
    <row r="18" spans="1:7" x14ac:dyDescent="0.2">
      <c r="A18" s="26" t="s">
        <v>28</v>
      </c>
      <c r="B18" s="27">
        <v>2</v>
      </c>
      <c r="C18" s="27">
        <v>11</v>
      </c>
      <c r="D18" s="28">
        <v>18.18</v>
      </c>
      <c r="E18" s="27">
        <v>327</v>
      </c>
      <c r="F18" s="27">
        <v>83</v>
      </c>
      <c r="G18" s="28">
        <v>393.98</v>
      </c>
    </row>
    <row r="19" spans="1:7" x14ac:dyDescent="0.2">
      <c r="A19" s="26" t="s">
        <v>19</v>
      </c>
      <c r="B19" s="27">
        <v>3</v>
      </c>
      <c r="C19" s="27">
        <v>11</v>
      </c>
      <c r="D19" s="28">
        <v>27.27</v>
      </c>
      <c r="E19" s="27">
        <v>86</v>
      </c>
      <c r="F19" s="27">
        <v>142</v>
      </c>
      <c r="G19" s="28">
        <v>60.56</v>
      </c>
    </row>
    <row r="20" spans="1:7" x14ac:dyDescent="0.2">
      <c r="A20" s="26" t="s">
        <v>54</v>
      </c>
      <c r="B20" s="27">
        <v>24</v>
      </c>
      <c r="C20" s="27">
        <v>29</v>
      </c>
      <c r="D20" s="28">
        <v>82.76</v>
      </c>
      <c r="E20" s="27">
        <v>77</v>
      </c>
      <c r="F20" s="27">
        <v>220</v>
      </c>
      <c r="G20" s="28">
        <v>35</v>
      </c>
    </row>
    <row r="21" spans="1:7" x14ac:dyDescent="0.2">
      <c r="A21" s="26" t="s">
        <v>2</v>
      </c>
      <c r="B21" s="27">
        <v>14</v>
      </c>
      <c r="C21" s="27">
        <v>26</v>
      </c>
      <c r="D21" s="28">
        <v>53.85</v>
      </c>
      <c r="E21" s="27">
        <v>63</v>
      </c>
      <c r="F21" s="27">
        <v>72</v>
      </c>
      <c r="G21" s="28">
        <v>87.5</v>
      </c>
    </row>
    <row r="22" spans="1:7" x14ac:dyDescent="0.2">
      <c r="A22" s="26" t="s">
        <v>22</v>
      </c>
      <c r="B22" s="27">
        <v>5</v>
      </c>
      <c r="C22" s="27">
        <v>17</v>
      </c>
      <c r="D22" s="28">
        <v>29.41</v>
      </c>
      <c r="E22" s="27">
        <v>61</v>
      </c>
      <c r="F22" s="27">
        <v>107</v>
      </c>
      <c r="G22" s="28">
        <v>57.01</v>
      </c>
    </row>
    <row r="23" spans="1:7" x14ac:dyDescent="0.2">
      <c r="A23" s="26" t="s">
        <v>13</v>
      </c>
      <c r="B23" s="27">
        <v>18</v>
      </c>
      <c r="C23" s="27">
        <v>35</v>
      </c>
      <c r="D23" s="28">
        <v>51.43</v>
      </c>
      <c r="E23" s="27">
        <v>60</v>
      </c>
      <c r="F23" s="27">
        <v>88</v>
      </c>
      <c r="G23" s="28">
        <v>68.180000000000007</v>
      </c>
    </row>
    <row r="24" spans="1:7" x14ac:dyDescent="0.2">
      <c r="A24" s="26" t="s">
        <v>3</v>
      </c>
      <c r="B24" s="27">
        <v>5</v>
      </c>
      <c r="C24" s="27">
        <f>29+9</f>
        <v>38</v>
      </c>
      <c r="D24" s="28">
        <v>17.239999999999998</v>
      </c>
      <c r="E24" s="27">
        <f>60+5</f>
        <v>65</v>
      </c>
      <c r="F24" s="27">
        <f>101+11</f>
        <v>112</v>
      </c>
      <c r="G24" s="28">
        <v>59.41</v>
      </c>
    </row>
    <row r="25" spans="1:7" x14ac:dyDescent="0.2">
      <c r="A25" s="26" t="s">
        <v>15</v>
      </c>
      <c r="B25" s="27">
        <v>0</v>
      </c>
      <c r="C25" s="27">
        <v>6</v>
      </c>
      <c r="D25" s="28">
        <v>0</v>
      </c>
      <c r="E25" s="27">
        <v>44</v>
      </c>
      <c r="F25" s="27">
        <v>91</v>
      </c>
      <c r="G25" s="28">
        <v>48.35</v>
      </c>
    </row>
    <row r="26" spans="1:7" x14ac:dyDescent="0.2">
      <c r="A26" s="26" t="s">
        <v>20</v>
      </c>
      <c r="B26" s="27">
        <v>13</v>
      </c>
      <c r="C26" s="27">
        <v>44</v>
      </c>
      <c r="D26" s="28">
        <v>29.55</v>
      </c>
      <c r="E26" s="27">
        <v>41</v>
      </c>
      <c r="F26" s="27">
        <v>139</v>
      </c>
      <c r="G26" s="28">
        <v>29.5</v>
      </c>
    </row>
    <row r="27" spans="1:7" x14ac:dyDescent="0.2">
      <c r="A27" s="26" t="s">
        <v>14</v>
      </c>
      <c r="B27" s="27">
        <v>2</v>
      </c>
      <c r="C27" s="27">
        <v>24</v>
      </c>
      <c r="D27" s="28">
        <v>8.33</v>
      </c>
      <c r="E27" s="27">
        <v>32</v>
      </c>
      <c r="F27" s="27">
        <v>131</v>
      </c>
      <c r="G27" s="28">
        <v>24.43</v>
      </c>
    </row>
    <row r="28" spans="1:7" x14ac:dyDescent="0.2">
      <c r="A28" s="26" t="s">
        <v>16</v>
      </c>
      <c r="B28" s="27">
        <v>0</v>
      </c>
      <c r="C28" s="27">
        <v>21</v>
      </c>
      <c r="D28" s="28">
        <v>0</v>
      </c>
      <c r="E28" s="27">
        <v>31</v>
      </c>
      <c r="F28" s="27">
        <v>198</v>
      </c>
      <c r="G28" s="28">
        <v>15.66</v>
      </c>
    </row>
    <row r="29" spans="1:7" x14ac:dyDescent="0.2">
      <c r="A29" s="26" t="s">
        <v>4</v>
      </c>
      <c r="B29" s="27">
        <v>11</v>
      </c>
      <c r="C29" s="27">
        <v>43</v>
      </c>
      <c r="D29" s="28">
        <v>25.58</v>
      </c>
      <c r="E29" s="27">
        <v>31</v>
      </c>
      <c r="F29" s="27">
        <v>76</v>
      </c>
      <c r="G29" s="28">
        <v>40.79</v>
      </c>
    </row>
    <row r="30" spans="1:7" x14ac:dyDescent="0.2">
      <c r="A30" s="26" t="s">
        <v>17</v>
      </c>
      <c r="B30" s="27">
        <v>1</v>
      </c>
      <c r="C30" s="27">
        <v>3</v>
      </c>
      <c r="D30" s="28">
        <v>33.33</v>
      </c>
      <c r="E30" s="27">
        <v>28</v>
      </c>
      <c r="F30" s="27">
        <v>76</v>
      </c>
      <c r="G30" s="28">
        <v>36.840000000000003</v>
      </c>
    </row>
    <row r="31" spans="1:7" x14ac:dyDescent="0.2">
      <c r="A31" s="26" t="s">
        <v>5</v>
      </c>
      <c r="B31" s="27">
        <v>6</v>
      </c>
      <c r="C31" s="27">
        <v>6</v>
      </c>
      <c r="D31" s="28">
        <v>100</v>
      </c>
      <c r="E31" s="27">
        <v>27</v>
      </c>
      <c r="F31" s="27">
        <v>23</v>
      </c>
      <c r="G31" s="28">
        <v>117.39</v>
      </c>
    </row>
    <row r="32" spans="1:7" x14ac:dyDescent="0.2">
      <c r="A32" s="26" t="s">
        <v>7</v>
      </c>
      <c r="B32" s="27">
        <v>0</v>
      </c>
      <c r="C32" s="27">
        <v>12</v>
      </c>
      <c r="D32" s="28">
        <v>0</v>
      </c>
      <c r="E32" s="27">
        <v>27</v>
      </c>
      <c r="F32" s="27">
        <v>54</v>
      </c>
      <c r="G32" s="28">
        <v>50</v>
      </c>
    </row>
    <row r="33" spans="1:7" x14ac:dyDescent="0.2">
      <c r="A33" s="26" t="s">
        <v>12</v>
      </c>
      <c r="B33" s="27">
        <v>7</v>
      </c>
      <c r="C33" s="27">
        <v>8</v>
      </c>
      <c r="D33" s="28">
        <v>87.5</v>
      </c>
      <c r="E33" s="27">
        <v>25</v>
      </c>
      <c r="F33" s="27">
        <v>64</v>
      </c>
      <c r="G33" s="28">
        <v>39.06</v>
      </c>
    </row>
    <row r="34" spans="1:7" x14ac:dyDescent="0.2">
      <c r="A34" s="26" t="s">
        <v>9</v>
      </c>
      <c r="B34" s="27">
        <v>3</v>
      </c>
      <c r="C34" s="27">
        <v>19</v>
      </c>
      <c r="D34" s="28">
        <v>15.79</v>
      </c>
      <c r="E34" s="27">
        <v>19</v>
      </c>
      <c r="F34" s="27">
        <v>64</v>
      </c>
      <c r="G34" s="28">
        <v>29.69</v>
      </c>
    </row>
    <row r="35" spans="1:7" x14ac:dyDescent="0.2">
      <c r="A35" s="26" t="s">
        <v>8</v>
      </c>
      <c r="B35" s="27">
        <v>0</v>
      </c>
      <c r="C35" s="27">
        <v>11</v>
      </c>
      <c r="D35" s="28">
        <v>0</v>
      </c>
      <c r="E35" s="27">
        <v>17</v>
      </c>
      <c r="F35" s="27">
        <v>46</v>
      </c>
      <c r="G35" s="28">
        <v>36.96</v>
      </c>
    </row>
    <row r="36" spans="1:7" x14ac:dyDescent="0.2">
      <c r="A36" s="26" t="s">
        <v>10</v>
      </c>
      <c r="B36" s="27">
        <v>1</v>
      </c>
      <c r="C36" s="27">
        <v>4</v>
      </c>
      <c r="D36" s="28">
        <v>25</v>
      </c>
      <c r="E36" s="27">
        <v>13</v>
      </c>
      <c r="F36" s="27">
        <v>41</v>
      </c>
      <c r="G36" s="28">
        <v>31.71</v>
      </c>
    </row>
    <row r="37" spans="1:7" x14ac:dyDescent="0.2">
      <c r="A37" s="26" t="s">
        <v>11</v>
      </c>
      <c r="B37" s="27">
        <v>3</v>
      </c>
      <c r="C37" s="27">
        <v>6</v>
      </c>
      <c r="D37" s="28">
        <v>50</v>
      </c>
      <c r="E37" s="27">
        <v>10</v>
      </c>
      <c r="F37" s="27">
        <v>48</v>
      </c>
      <c r="G37" s="28">
        <v>20.83</v>
      </c>
    </row>
    <row r="38" spans="1:7" x14ac:dyDescent="0.2">
      <c r="A38" s="26" t="s">
        <v>21</v>
      </c>
      <c r="B38" s="27">
        <v>0</v>
      </c>
      <c r="C38" s="27">
        <v>7</v>
      </c>
      <c r="D38" s="28">
        <v>0</v>
      </c>
      <c r="E38" s="27">
        <v>9</v>
      </c>
      <c r="F38" s="27">
        <v>49</v>
      </c>
      <c r="G38" s="28">
        <v>18.37</v>
      </c>
    </row>
    <row r="39" spans="1:7" x14ac:dyDescent="0.2">
      <c r="A39" s="26" t="s">
        <v>6</v>
      </c>
      <c r="B39" s="27">
        <v>0</v>
      </c>
      <c r="C39" s="27">
        <v>7</v>
      </c>
      <c r="D39" s="28">
        <v>0</v>
      </c>
      <c r="E39" s="27">
        <v>9</v>
      </c>
      <c r="F39" s="27">
        <v>55</v>
      </c>
      <c r="G39" s="28">
        <v>16.36</v>
      </c>
    </row>
    <row r="40" spans="1:7" x14ac:dyDescent="0.2">
      <c r="A40" s="26" t="s">
        <v>1</v>
      </c>
      <c r="B40" s="27">
        <v>0</v>
      </c>
      <c r="C40" s="27">
        <v>0</v>
      </c>
      <c r="D40" s="28">
        <v>0</v>
      </c>
      <c r="E40" s="27">
        <v>4</v>
      </c>
      <c r="F40" s="27">
        <v>9</v>
      </c>
      <c r="G40" s="28">
        <v>44.44</v>
      </c>
    </row>
    <row r="42" spans="1:7" x14ac:dyDescent="0.2">
      <c r="A42" s="32" t="s">
        <v>0</v>
      </c>
      <c r="B42" s="33">
        <f>SUBTOTAL(109,B9:B40)</f>
        <v>1856</v>
      </c>
      <c r="C42" s="33">
        <f>SUBTOTAL(109,C9:C40)</f>
        <v>2578</v>
      </c>
      <c r="D42" s="34">
        <f>IFERROR(SUM(B1:B40)/SUM(C1:C40)*100, 0)</f>
        <v>71.993793638479445</v>
      </c>
      <c r="E42" s="33">
        <f>SUBTOTAL(109,E9:E40)</f>
        <v>10013</v>
      </c>
      <c r="F42" s="33">
        <f>SUBTOTAL(109,F9:F40)</f>
        <v>11146</v>
      </c>
      <c r="G42" s="34">
        <f>IFERROR(SUM(E1:E40)/SUM(F1:F40)*100, 0)</f>
        <v>89.83491835636103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A41D-EE83-4906-B31F-DF9A6FFFB4DE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7.7109375" style="26" customWidth="1"/>
    <col min="2" max="2" width="9.7109375" style="26" customWidth="1"/>
    <col min="3" max="3" width="11.42578125" style="26" customWidth="1"/>
    <col min="4" max="5" width="9.7109375" style="26" customWidth="1"/>
    <col min="6" max="6" width="11.5703125" style="26" customWidth="1"/>
    <col min="7" max="7" width="9.8554687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86</v>
      </c>
    </row>
    <row r="4" spans="1:7" x14ac:dyDescent="0.2">
      <c r="A4" s="26" t="s">
        <v>87</v>
      </c>
    </row>
    <row r="5" spans="1:7" x14ac:dyDescent="0.2">
      <c r="A5" s="26" t="s">
        <v>40</v>
      </c>
    </row>
    <row r="6" spans="1:7" x14ac:dyDescent="0.2">
      <c r="A6" s="1" t="s">
        <v>88</v>
      </c>
    </row>
    <row r="7" spans="1:7" x14ac:dyDescent="0.2">
      <c r="B7" s="27"/>
      <c r="C7" s="27"/>
      <c r="D7" s="28"/>
      <c r="E7" s="27"/>
      <c r="F7" s="27"/>
      <c r="G7" s="28"/>
    </row>
    <row r="8" spans="1:7" ht="41.45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31</v>
      </c>
      <c r="B9" s="27">
        <v>756</v>
      </c>
      <c r="C9" s="27">
        <v>169</v>
      </c>
      <c r="D9" s="28">
        <v>447.34</v>
      </c>
      <c r="E9" s="27">
        <v>4526</v>
      </c>
      <c r="F9" s="27">
        <v>680</v>
      </c>
      <c r="G9" s="28">
        <v>665.59</v>
      </c>
    </row>
    <row r="10" spans="1:7" x14ac:dyDescent="0.2">
      <c r="A10" s="26" t="s">
        <v>32</v>
      </c>
      <c r="B10" s="27">
        <v>1107</v>
      </c>
      <c r="C10" s="27">
        <v>217</v>
      </c>
      <c r="D10" s="28">
        <v>510.14</v>
      </c>
      <c r="E10" s="27">
        <v>3889</v>
      </c>
      <c r="F10" s="27">
        <v>732</v>
      </c>
      <c r="G10" s="28">
        <v>531.28</v>
      </c>
    </row>
    <row r="11" spans="1:7" x14ac:dyDescent="0.2">
      <c r="A11" s="26" t="s">
        <v>30</v>
      </c>
      <c r="B11" s="27">
        <v>253</v>
      </c>
      <c r="C11" s="27">
        <v>25</v>
      </c>
      <c r="D11" s="28">
        <v>1012</v>
      </c>
      <c r="E11" s="27">
        <v>2801</v>
      </c>
      <c r="F11" s="27">
        <v>361</v>
      </c>
      <c r="G11" s="28">
        <v>775.9</v>
      </c>
    </row>
    <row r="12" spans="1:7" x14ac:dyDescent="0.2">
      <c r="A12" s="26" t="s">
        <v>29</v>
      </c>
      <c r="B12" s="27">
        <v>476</v>
      </c>
      <c r="C12" s="27">
        <v>33</v>
      </c>
      <c r="D12" s="28">
        <v>1442.42</v>
      </c>
      <c r="E12" s="27">
        <v>2654</v>
      </c>
      <c r="F12" s="27">
        <v>327</v>
      </c>
      <c r="G12" s="28">
        <v>811.62</v>
      </c>
    </row>
    <row r="13" spans="1:7" x14ac:dyDescent="0.2">
      <c r="A13" s="26" t="s">
        <v>26</v>
      </c>
      <c r="B13" s="27">
        <v>511</v>
      </c>
      <c r="C13" s="27">
        <v>20</v>
      </c>
      <c r="D13" s="28">
        <v>2555</v>
      </c>
      <c r="E13" s="27">
        <v>2269</v>
      </c>
      <c r="F13" s="27">
        <v>204</v>
      </c>
      <c r="G13" s="28">
        <v>1112.25</v>
      </c>
    </row>
    <row r="14" spans="1:7" x14ac:dyDescent="0.2">
      <c r="A14" s="26" t="s">
        <v>24</v>
      </c>
      <c r="B14" s="27">
        <v>528</v>
      </c>
      <c r="C14" s="27">
        <v>56</v>
      </c>
      <c r="D14" s="28">
        <v>942.86</v>
      </c>
      <c r="E14" s="27">
        <v>2126</v>
      </c>
      <c r="F14" s="27">
        <v>199</v>
      </c>
      <c r="G14" s="28">
        <v>1068.3399999999999</v>
      </c>
    </row>
    <row r="15" spans="1:7" x14ac:dyDescent="0.2">
      <c r="A15" s="26" t="s">
        <v>23</v>
      </c>
      <c r="B15" s="27">
        <v>266</v>
      </c>
      <c r="C15" s="27">
        <v>32</v>
      </c>
      <c r="D15" s="28">
        <v>831.25</v>
      </c>
      <c r="E15" s="27">
        <v>1795</v>
      </c>
      <c r="F15" s="27">
        <v>190</v>
      </c>
      <c r="G15" s="28">
        <v>944.74</v>
      </c>
    </row>
    <row r="16" spans="1:7" x14ac:dyDescent="0.2">
      <c r="A16" s="26" t="s">
        <v>25</v>
      </c>
      <c r="B16" s="27">
        <v>446</v>
      </c>
      <c r="C16" s="27">
        <v>129</v>
      </c>
      <c r="D16" s="28">
        <v>345.74</v>
      </c>
      <c r="E16" s="27">
        <v>1762</v>
      </c>
      <c r="F16" s="27">
        <v>448</v>
      </c>
      <c r="G16" s="28">
        <v>393.3</v>
      </c>
    </row>
    <row r="17" spans="1:7" x14ac:dyDescent="0.2">
      <c r="A17" s="26" t="s">
        <v>27</v>
      </c>
      <c r="B17" s="27">
        <v>271</v>
      </c>
      <c r="C17" s="27">
        <v>44</v>
      </c>
      <c r="D17" s="28">
        <v>615.91</v>
      </c>
      <c r="E17" s="27">
        <v>1437</v>
      </c>
      <c r="F17" s="27">
        <v>262</v>
      </c>
      <c r="G17" s="28">
        <v>548.47</v>
      </c>
    </row>
    <row r="18" spans="1:7" x14ac:dyDescent="0.2">
      <c r="A18" s="26" t="s">
        <v>28</v>
      </c>
      <c r="B18" s="27">
        <v>27</v>
      </c>
      <c r="C18" s="27">
        <v>2</v>
      </c>
      <c r="D18" s="28">
        <v>1350</v>
      </c>
      <c r="E18" s="27">
        <v>569</v>
      </c>
      <c r="F18" s="27">
        <v>19</v>
      </c>
      <c r="G18" s="28">
        <v>2994.74</v>
      </c>
    </row>
    <row r="19" spans="1:7" x14ac:dyDescent="0.2">
      <c r="A19" s="26" t="s">
        <v>54</v>
      </c>
      <c r="B19" s="27">
        <v>30</v>
      </c>
      <c r="C19" s="27">
        <v>11</v>
      </c>
      <c r="D19" s="28">
        <v>272.73</v>
      </c>
      <c r="E19" s="27">
        <v>254</v>
      </c>
      <c r="F19" s="27">
        <v>62</v>
      </c>
      <c r="G19" s="28">
        <v>409.68</v>
      </c>
    </row>
    <row r="20" spans="1:7" x14ac:dyDescent="0.2">
      <c r="A20" s="26" t="s">
        <v>22</v>
      </c>
      <c r="B20" s="27">
        <v>42</v>
      </c>
      <c r="C20" s="27">
        <v>16</v>
      </c>
      <c r="D20" s="28">
        <v>262.5</v>
      </c>
      <c r="E20" s="27">
        <v>230</v>
      </c>
      <c r="F20" s="27">
        <v>60</v>
      </c>
      <c r="G20" s="28">
        <v>383.33</v>
      </c>
    </row>
    <row r="21" spans="1:7" x14ac:dyDescent="0.2">
      <c r="A21" s="26" t="s">
        <v>13</v>
      </c>
      <c r="B21" s="27">
        <v>59</v>
      </c>
      <c r="C21" s="27">
        <v>14</v>
      </c>
      <c r="D21" s="28">
        <v>421.43</v>
      </c>
      <c r="E21" s="27">
        <v>218</v>
      </c>
      <c r="F21" s="27">
        <v>42</v>
      </c>
      <c r="G21" s="28">
        <v>519.04999999999995</v>
      </c>
    </row>
    <row r="22" spans="1:7" x14ac:dyDescent="0.2">
      <c r="A22" s="26" t="s">
        <v>19</v>
      </c>
      <c r="B22" s="27">
        <v>5</v>
      </c>
      <c r="C22" s="27">
        <v>3</v>
      </c>
      <c r="D22" s="28">
        <v>166.67</v>
      </c>
      <c r="E22" s="27">
        <v>173</v>
      </c>
      <c r="F22" s="27">
        <v>77</v>
      </c>
      <c r="G22" s="28">
        <v>224.68</v>
      </c>
    </row>
    <row r="23" spans="1:7" x14ac:dyDescent="0.2">
      <c r="A23" s="26" t="s">
        <v>14</v>
      </c>
      <c r="B23" s="27">
        <v>28</v>
      </c>
      <c r="C23" s="27">
        <v>0</v>
      </c>
      <c r="D23" s="28">
        <v>0</v>
      </c>
      <c r="E23" s="27">
        <v>172</v>
      </c>
      <c r="F23" s="27">
        <v>39</v>
      </c>
      <c r="G23" s="28">
        <v>441.03</v>
      </c>
    </row>
    <row r="24" spans="1:7" x14ac:dyDescent="0.2">
      <c r="A24" s="26" t="s">
        <v>15</v>
      </c>
      <c r="B24" s="27">
        <v>17</v>
      </c>
      <c r="C24" s="27">
        <v>0</v>
      </c>
      <c r="D24" s="28">
        <v>0</v>
      </c>
      <c r="E24" s="27">
        <v>163</v>
      </c>
      <c r="F24" s="27">
        <v>35</v>
      </c>
      <c r="G24" s="28">
        <v>465.71</v>
      </c>
    </row>
    <row r="25" spans="1:7" x14ac:dyDescent="0.2">
      <c r="A25" s="26" t="s">
        <v>16</v>
      </c>
      <c r="B25" s="27">
        <v>11</v>
      </c>
      <c r="C25" s="27">
        <v>5</v>
      </c>
      <c r="D25" s="28">
        <v>220</v>
      </c>
      <c r="E25" s="27">
        <v>144</v>
      </c>
      <c r="F25" s="27">
        <v>53</v>
      </c>
      <c r="G25" s="28">
        <v>271.7</v>
      </c>
    </row>
    <row r="26" spans="1:7" x14ac:dyDescent="0.2">
      <c r="A26" s="26" t="s">
        <v>9</v>
      </c>
      <c r="B26" s="27">
        <v>9</v>
      </c>
      <c r="C26" s="27">
        <v>0</v>
      </c>
      <c r="D26" s="28">
        <v>0</v>
      </c>
      <c r="E26" s="27">
        <v>100</v>
      </c>
      <c r="F26" s="27">
        <v>13</v>
      </c>
      <c r="G26" s="28">
        <v>769.23</v>
      </c>
    </row>
    <row r="27" spans="1:7" x14ac:dyDescent="0.2">
      <c r="A27" s="26" t="s">
        <v>4</v>
      </c>
      <c r="B27" s="27">
        <v>40</v>
      </c>
      <c r="C27" s="27">
        <v>11</v>
      </c>
      <c r="D27" s="28">
        <v>363.64</v>
      </c>
      <c r="E27" s="27">
        <v>100</v>
      </c>
      <c r="F27" s="27">
        <v>23</v>
      </c>
      <c r="G27" s="28">
        <v>434.78</v>
      </c>
    </row>
    <row r="28" spans="1:7" x14ac:dyDescent="0.2">
      <c r="A28" s="26" t="s">
        <v>17</v>
      </c>
      <c r="B28" s="27">
        <v>24</v>
      </c>
      <c r="C28" s="27">
        <v>0</v>
      </c>
      <c r="D28" s="28">
        <v>0</v>
      </c>
      <c r="E28" s="27">
        <v>96</v>
      </c>
      <c r="F28" s="27">
        <v>37</v>
      </c>
      <c r="G28" s="28">
        <v>259.45999999999998</v>
      </c>
    </row>
    <row r="29" spans="1:7" x14ac:dyDescent="0.2">
      <c r="A29" s="26" t="s">
        <v>3</v>
      </c>
      <c r="B29" s="27">
        <v>19</v>
      </c>
      <c r="C29" s="27">
        <v>19</v>
      </c>
      <c r="D29" s="28">
        <v>100</v>
      </c>
      <c r="E29" s="27">
        <f>84+12</f>
        <v>96</v>
      </c>
      <c r="F29" s="27">
        <v>45</v>
      </c>
      <c r="G29" s="28">
        <v>186.67</v>
      </c>
    </row>
    <row r="30" spans="1:7" x14ac:dyDescent="0.2">
      <c r="A30" s="26" t="s">
        <v>20</v>
      </c>
      <c r="B30" s="27">
        <v>12</v>
      </c>
      <c r="C30" s="27">
        <v>12</v>
      </c>
      <c r="D30" s="28">
        <v>100</v>
      </c>
      <c r="E30" s="27">
        <v>77</v>
      </c>
      <c r="F30" s="27">
        <v>41</v>
      </c>
      <c r="G30" s="28">
        <v>187.8</v>
      </c>
    </row>
    <row r="31" spans="1:7" x14ac:dyDescent="0.2">
      <c r="A31" s="26" t="s">
        <v>7</v>
      </c>
      <c r="B31" s="27">
        <v>4</v>
      </c>
      <c r="C31" s="27">
        <v>0</v>
      </c>
      <c r="D31" s="28">
        <v>0</v>
      </c>
      <c r="E31" s="27">
        <v>69</v>
      </c>
      <c r="F31" s="27">
        <v>22</v>
      </c>
      <c r="G31" s="28">
        <v>313.64</v>
      </c>
    </row>
    <row r="32" spans="1:7" x14ac:dyDescent="0.2">
      <c r="A32" s="26" t="s">
        <v>11</v>
      </c>
      <c r="B32" s="27">
        <v>9</v>
      </c>
      <c r="C32" s="27">
        <v>6</v>
      </c>
      <c r="D32" s="28">
        <v>150</v>
      </c>
      <c r="E32" s="27">
        <v>67</v>
      </c>
      <c r="F32" s="27">
        <v>18</v>
      </c>
      <c r="G32" s="28">
        <v>372.22</v>
      </c>
    </row>
    <row r="33" spans="1:7" x14ac:dyDescent="0.2">
      <c r="A33" s="26" t="s">
        <v>12</v>
      </c>
      <c r="B33" s="27">
        <v>4</v>
      </c>
      <c r="C33" s="27">
        <v>0</v>
      </c>
      <c r="D33" s="28">
        <v>0</v>
      </c>
      <c r="E33" s="27">
        <v>55</v>
      </c>
      <c r="F33" s="27">
        <v>8</v>
      </c>
      <c r="G33" s="28">
        <v>687.5</v>
      </c>
    </row>
    <row r="34" spans="1:7" x14ac:dyDescent="0.2">
      <c r="A34" s="26" t="s">
        <v>21</v>
      </c>
      <c r="B34" s="27">
        <v>12</v>
      </c>
      <c r="C34" s="27">
        <v>0</v>
      </c>
      <c r="D34" s="28">
        <v>0</v>
      </c>
      <c r="E34" s="27">
        <v>54</v>
      </c>
      <c r="F34" s="27">
        <v>5</v>
      </c>
      <c r="G34" s="28">
        <v>1080</v>
      </c>
    </row>
    <row r="35" spans="1:7" x14ac:dyDescent="0.2">
      <c r="A35" s="26" t="s">
        <v>10</v>
      </c>
      <c r="B35" s="27">
        <v>2</v>
      </c>
      <c r="C35" s="27">
        <v>3</v>
      </c>
      <c r="D35" s="28">
        <v>66.67</v>
      </c>
      <c r="E35" s="27">
        <v>52</v>
      </c>
      <c r="F35" s="27">
        <v>9</v>
      </c>
      <c r="G35" s="28">
        <v>577.78</v>
      </c>
    </row>
    <row r="36" spans="1:7" x14ac:dyDescent="0.2">
      <c r="A36" s="26" t="s">
        <v>8</v>
      </c>
      <c r="B36" s="27">
        <v>7</v>
      </c>
      <c r="C36" s="27">
        <v>0</v>
      </c>
      <c r="D36" s="28">
        <v>0</v>
      </c>
      <c r="E36" s="27">
        <v>49</v>
      </c>
      <c r="F36" s="27">
        <v>18</v>
      </c>
      <c r="G36" s="28">
        <v>272.22000000000003</v>
      </c>
    </row>
    <row r="37" spans="1:7" x14ac:dyDescent="0.2">
      <c r="A37" s="26" t="s">
        <v>2</v>
      </c>
      <c r="B37" s="27">
        <v>8</v>
      </c>
      <c r="C37" s="27">
        <v>14</v>
      </c>
      <c r="D37" s="28">
        <v>57.14</v>
      </c>
      <c r="E37" s="27">
        <v>45</v>
      </c>
      <c r="F37" s="27">
        <v>38</v>
      </c>
      <c r="G37" s="28">
        <v>118.42</v>
      </c>
    </row>
    <row r="38" spans="1:7" x14ac:dyDescent="0.2">
      <c r="A38" s="26" t="s">
        <v>6</v>
      </c>
      <c r="B38" s="27">
        <v>4</v>
      </c>
      <c r="C38" s="27">
        <v>0</v>
      </c>
      <c r="D38" s="28">
        <v>0</v>
      </c>
      <c r="E38" s="27">
        <v>43</v>
      </c>
      <c r="F38" s="27">
        <v>9</v>
      </c>
      <c r="G38" s="28">
        <v>477.78</v>
      </c>
    </row>
    <row r="39" spans="1:7" x14ac:dyDescent="0.2">
      <c r="A39" s="26" t="s">
        <v>5</v>
      </c>
      <c r="B39" s="27">
        <v>1</v>
      </c>
      <c r="C39" s="27">
        <v>5</v>
      </c>
      <c r="D39" s="28">
        <v>20</v>
      </c>
      <c r="E39" s="27">
        <v>32</v>
      </c>
      <c r="F39" s="27">
        <v>26</v>
      </c>
      <c r="G39" s="28">
        <v>123.08</v>
      </c>
    </row>
    <row r="40" spans="1:7" x14ac:dyDescent="0.2">
      <c r="A40" s="26" t="s">
        <v>1</v>
      </c>
      <c r="B40" s="27">
        <v>3</v>
      </c>
      <c r="C40" s="27">
        <v>0</v>
      </c>
      <c r="D40" s="28">
        <v>0</v>
      </c>
      <c r="E40" s="27">
        <v>14</v>
      </c>
      <c r="F40" s="27">
        <v>5</v>
      </c>
      <c r="G40" s="28">
        <v>280</v>
      </c>
    </row>
    <row r="42" spans="1:7" x14ac:dyDescent="0.2">
      <c r="A42" s="38" t="s">
        <v>0</v>
      </c>
      <c r="B42" s="39">
        <f>SUBTOTAL(109,B9:B40)</f>
        <v>4991</v>
      </c>
      <c r="C42" s="39">
        <f>SUBTOTAL(109,C9:C40)</f>
        <v>846</v>
      </c>
      <c r="D42" s="40">
        <f>IFERROR(SUM(B1:B40)/SUM(C1:C40)*100, 0)</f>
        <v>589.95271867612291</v>
      </c>
      <c r="E42" s="39">
        <f>SUBTOTAL(109,E9:E40)</f>
        <v>26131</v>
      </c>
      <c r="F42" s="39">
        <f>SUBTOTAL(109,F9:F40)</f>
        <v>4107</v>
      </c>
      <c r="G42" s="40">
        <f>IFERROR(SUM(E1:E40)/SUM(F1:F40)*100, 0)</f>
        <v>636.25517409301187</v>
      </c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4C92-A656-4D4D-BBD3-83F75AD3EC64}">
  <dimension ref="A1:G42"/>
  <sheetViews>
    <sheetView workbookViewId="0">
      <pane ySplit="8" topLeftCell="A33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9.42578125" style="26" customWidth="1"/>
    <col min="2" max="2" width="9.28515625" style="26" customWidth="1"/>
    <col min="3" max="3" width="11.7109375" style="26" customWidth="1"/>
    <col min="4" max="4" width="8.42578125" style="26" customWidth="1"/>
    <col min="5" max="5" width="9.28515625" style="26" customWidth="1"/>
    <col min="6" max="6" width="12.140625" style="26" customWidth="1"/>
    <col min="7" max="7" width="9.710937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89</v>
      </c>
    </row>
    <row r="4" spans="1:7" x14ac:dyDescent="0.2">
      <c r="A4" s="26" t="s">
        <v>90</v>
      </c>
    </row>
    <row r="5" spans="1:7" x14ac:dyDescent="0.2">
      <c r="A5" s="26" t="s">
        <v>40</v>
      </c>
    </row>
    <row r="6" spans="1:7" x14ac:dyDescent="0.2">
      <c r="A6" s="1" t="s">
        <v>91</v>
      </c>
    </row>
    <row r="7" spans="1:7" x14ac:dyDescent="0.2">
      <c r="B7" s="27"/>
      <c r="C7" s="27"/>
      <c r="D7" s="28"/>
      <c r="E7" s="27"/>
      <c r="F7" s="27"/>
      <c r="G7" s="28"/>
    </row>
    <row r="8" spans="1:7" ht="42.6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31</v>
      </c>
      <c r="B9" s="27">
        <v>992</v>
      </c>
      <c r="C9" s="27">
        <v>92</v>
      </c>
      <c r="D9" s="28">
        <v>1078.26</v>
      </c>
      <c r="E9" s="27">
        <v>5661</v>
      </c>
      <c r="F9" s="27">
        <v>385</v>
      </c>
      <c r="G9" s="28">
        <v>1470.39</v>
      </c>
    </row>
    <row r="10" spans="1:7" x14ac:dyDescent="0.2">
      <c r="A10" s="26" t="s">
        <v>32</v>
      </c>
      <c r="B10" s="27">
        <v>1231</v>
      </c>
      <c r="C10" s="27">
        <v>179</v>
      </c>
      <c r="D10" s="28">
        <v>687.71</v>
      </c>
      <c r="E10" s="27">
        <v>4988</v>
      </c>
      <c r="F10" s="27">
        <v>774</v>
      </c>
      <c r="G10" s="28">
        <v>644.44000000000005</v>
      </c>
    </row>
    <row r="11" spans="1:7" x14ac:dyDescent="0.2">
      <c r="A11" s="26" t="s">
        <v>26</v>
      </c>
      <c r="B11" s="27">
        <v>452</v>
      </c>
      <c r="C11" s="27">
        <v>29</v>
      </c>
      <c r="D11" s="28">
        <v>1558.62</v>
      </c>
      <c r="E11" s="27">
        <v>2393</v>
      </c>
      <c r="F11" s="27">
        <v>208</v>
      </c>
      <c r="G11" s="28">
        <v>1150.48</v>
      </c>
    </row>
    <row r="12" spans="1:7" x14ac:dyDescent="0.2">
      <c r="A12" s="26" t="s">
        <v>27</v>
      </c>
      <c r="B12" s="27">
        <v>318</v>
      </c>
      <c r="C12" s="27">
        <v>17</v>
      </c>
      <c r="D12" s="28">
        <v>1870.59</v>
      </c>
      <c r="E12" s="27">
        <v>2144</v>
      </c>
      <c r="F12" s="27">
        <v>323</v>
      </c>
      <c r="G12" s="28">
        <v>663.78</v>
      </c>
    </row>
    <row r="13" spans="1:7" x14ac:dyDescent="0.2">
      <c r="A13" s="26" t="s">
        <v>25</v>
      </c>
      <c r="B13" s="27">
        <v>438</v>
      </c>
      <c r="C13" s="27">
        <v>156</v>
      </c>
      <c r="D13" s="28">
        <v>280.77</v>
      </c>
      <c r="E13" s="27">
        <v>2013</v>
      </c>
      <c r="F13" s="27">
        <v>516</v>
      </c>
      <c r="G13" s="28">
        <v>390.12</v>
      </c>
    </row>
    <row r="14" spans="1:7" x14ac:dyDescent="0.2">
      <c r="A14" s="26" t="s">
        <v>29</v>
      </c>
      <c r="B14" s="27">
        <v>333</v>
      </c>
      <c r="C14" s="27">
        <v>58</v>
      </c>
      <c r="D14" s="28">
        <v>574.14</v>
      </c>
      <c r="E14" s="27">
        <v>1970</v>
      </c>
      <c r="F14" s="27">
        <v>438</v>
      </c>
      <c r="G14" s="28">
        <v>449.77</v>
      </c>
    </row>
    <row r="15" spans="1:7" x14ac:dyDescent="0.2">
      <c r="A15" s="26" t="s">
        <v>30</v>
      </c>
      <c r="B15" s="27">
        <v>212</v>
      </c>
      <c r="C15" s="27">
        <v>33</v>
      </c>
      <c r="D15" s="28">
        <v>642.41999999999996</v>
      </c>
      <c r="E15" s="27">
        <v>1897</v>
      </c>
      <c r="F15" s="27">
        <v>355</v>
      </c>
      <c r="G15" s="28">
        <v>534.37</v>
      </c>
    </row>
    <row r="16" spans="1:7" x14ac:dyDescent="0.2">
      <c r="A16" s="26" t="s">
        <v>28</v>
      </c>
      <c r="B16" s="27">
        <v>201</v>
      </c>
      <c r="C16" s="27">
        <v>0</v>
      </c>
      <c r="D16" s="28">
        <v>0</v>
      </c>
      <c r="E16" s="27">
        <v>1701</v>
      </c>
      <c r="F16" s="27">
        <v>19</v>
      </c>
      <c r="G16" s="28">
        <v>8952.6299999999992</v>
      </c>
    </row>
    <row r="17" spans="1:7" x14ac:dyDescent="0.2">
      <c r="A17" s="26" t="s">
        <v>23</v>
      </c>
      <c r="B17" s="27">
        <v>371</v>
      </c>
      <c r="C17" s="27">
        <v>53</v>
      </c>
      <c r="D17" s="28">
        <v>700</v>
      </c>
      <c r="E17" s="27">
        <v>1594</v>
      </c>
      <c r="F17" s="27">
        <v>192</v>
      </c>
      <c r="G17" s="28">
        <v>830.21</v>
      </c>
    </row>
    <row r="18" spans="1:7" x14ac:dyDescent="0.2">
      <c r="A18" s="26" t="s">
        <v>24</v>
      </c>
      <c r="B18" s="27">
        <v>392</v>
      </c>
      <c r="C18" s="27">
        <v>48</v>
      </c>
      <c r="D18" s="28">
        <v>816.67</v>
      </c>
      <c r="E18" s="27">
        <v>1584</v>
      </c>
      <c r="F18" s="27">
        <v>146</v>
      </c>
      <c r="G18" s="28">
        <v>1084.93</v>
      </c>
    </row>
    <row r="19" spans="1:7" x14ac:dyDescent="0.2">
      <c r="A19" s="26" t="s">
        <v>21</v>
      </c>
      <c r="B19" s="27">
        <v>80</v>
      </c>
      <c r="C19" s="27">
        <v>0</v>
      </c>
      <c r="D19" s="28">
        <v>0</v>
      </c>
      <c r="E19" s="27">
        <v>448</v>
      </c>
      <c r="F19" s="27">
        <v>12</v>
      </c>
      <c r="G19" s="28">
        <v>3733.33</v>
      </c>
    </row>
    <row r="20" spans="1:7" x14ac:dyDescent="0.2">
      <c r="A20" s="26" t="s">
        <v>20</v>
      </c>
      <c r="B20" s="27">
        <v>88</v>
      </c>
      <c r="C20" s="27">
        <v>9</v>
      </c>
      <c r="D20" s="28">
        <v>977.78</v>
      </c>
      <c r="E20" s="27">
        <v>389</v>
      </c>
      <c r="F20" s="27">
        <v>28</v>
      </c>
      <c r="G20" s="28">
        <v>1389.29</v>
      </c>
    </row>
    <row r="21" spans="1:7" x14ac:dyDescent="0.2">
      <c r="A21" s="26" t="s">
        <v>18</v>
      </c>
      <c r="B21" s="27">
        <v>28</v>
      </c>
      <c r="C21" s="27">
        <v>18</v>
      </c>
      <c r="D21" s="28">
        <v>155.56</v>
      </c>
      <c r="E21" s="27">
        <v>316</v>
      </c>
      <c r="F21" s="27">
        <v>71</v>
      </c>
      <c r="G21" s="28">
        <v>445.07</v>
      </c>
    </row>
    <row r="22" spans="1:7" x14ac:dyDescent="0.2">
      <c r="A22" s="26" t="s">
        <v>17</v>
      </c>
      <c r="B22" s="27">
        <v>30</v>
      </c>
      <c r="C22" s="27">
        <v>2</v>
      </c>
      <c r="D22" s="28">
        <v>1500</v>
      </c>
      <c r="E22" s="27">
        <v>287</v>
      </c>
      <c r="F22" s="27">
        <v>15</v>
      </c>
      <c r="G22" s="28">
        <v>1913.33</v>
      </c>
    </row>
    <row r="23" spans="1:7" x14ac:dyDescent="0.2">
      <c r="A23" s="26" t="s">
        <v>19</v>
      </c>
      <c r="B23" s="27">
        <v>47</v>
      </c>
      <c r="C23" s="27">
        <v>4</v>
      </c>
      <c r="D23" s="28">
        <v>1175</v>
      </c>
      <c r="E23" s="27">
        <v>284</v>
      </c>
      <c r="F23" s="27">
        <v>74</v>
      </c>
      <c r="G23" s="28">
        <v>383.78</v>
      </c>
    </row>
    <row r="24" spans="1:7" x14ac:dyDescent="0.2">
      <c r="A24" s="26" t="s">
        <v>22</v>
      </c>
      <c r="B24" s="27">
        <v>38</v>
      </c>
      <c r="C24" s="27">
        <v>8</v>
      </c>
      <c r="D24" s="28">
        <v>475</v>
      </c>
      <c r="E24" s="27">
        <v>249</v>
      </c>
      <c r="F24" s="27">
        <v>68</v>
      </c>
      <c r="G24" s="28">
        <v>366.18</v>
      </c>
    </row>
    <row r="25" spans="1:7" x14ac:dyDescent="0.2">
      <c r="A25" s="26" t="s">
        <v>13</v>
      </c>
      <c r="B25" s="27">
        <v>75</v>
      </c>
      <c r="C25" s="27">
        <v>17</v>
      </c>
      <c r="D25" s="28">
        <v>441.18</v>
      </c>
      <c r="E25" s="27">
        <v>210</v>
      </c>
      <c r="F25" s="27">
        <v>33</v>
      </c>
      <c r="G25" s="28">
        <v>636.36</v>
      </c>
    </row>
    <row r="26" spans="1:7" x14ac:dyDescent="0.2">
      <c r="A26" s="26" t="s">
        <v>16</v>
      </c>
      <c r="B26" s="27">
        <v>17</v>
      </c>
      <c r="C26" s="27">
        <v>5</v>
      </c>
      <c r="D26" s="28">
        <v>340</v>
      </c>
      <c r="E26" s="27">
        <v>195</v>
      </c>
      <c r="F26" s="27">
        <v>36</v>
      </c>
      <c r="G26" s="28">
        <v>541.66999999999996</v>
      </c>
    </row>
    <row r="27" spans="1:7" x14ac:dyDescent="0.2">
      <c r="A27" s="26" t="s">
        <v>14</v>
      </c>
      <c r="B27" s="27">
        <v>11</v>
      </c>
      <c r="C27" s="27">
        <v>0</v>
      </c>
      <c r="D27" s="28">
        <v>0</v>
      </c>
      <c r="E27" s="27">
        <v>182</v>
      </c>
      <c r="F27" s="27">
        <v>26</v>
      </c>
      <c r="G27" s="28">
        <v>700</v>
      </c>
    </row>
    <row r="28" spans="1:7" x14ac:dyDescent="0.2">
      <c r="A28" s="26" t="s">
        <v>15</v>
      </c>
      <c r="B28" s="27">
        <v>5</v>
      </c>
      <c r="C28" s="27">
        <v>3</v>
      </c>
      <c r="D28" s="28">
        <v>166.67</v>
      </c>
      <c r="E28" s="27">
        <v>178</v>
      </c>
      <c r="F28" s="27">
        <v>31</v>
      </c>
      <c r="G28" s="28">
        <v>574.19000000000005</v>
      </c>
    </row>
    <row r="29" spans="1:7" x14ac:dyDescent="0.2">
      <c r="A29" s="26" t="s">
        <v>11</v>
      </c>
      <c r="B29" s="27">
        <v>10</v>
      </c>
      <c r="C29" s="27">
        <v>3</v>
      </c>
      <c r="D29" s="28">
        <v>333.33</v>
      </c>
      <c r="E29" s="27">
        <v>138</v>
      </c>
      <c r="F29" s="27">
        <v>12</v>
      </c>
      <c r="G29" s="28">
        <v>1150</v>
      </c>
    </row>
    <row r="30" spans="1:7" x14ac:dyDescent="0.2">
      <c r="A30" s="26" t="s">
        <v>12</v>
      </c>
      <c r="B30" s="27">
        <v>5</v>
      </c>
      <c r="C30" s="27">
        <v>5</v>
      </c>
      <c r="D30" s="28">
        <v>100</v>
      </c>
      <c r="E30" s="27">
        <v>122</v>
      </c>
      <c r="F30" s="27">
        <v>13</v>
      </c>
      <c r="G30" s="28">
        <v>938.46</v>
      </c>
    </row>
    <row r="31" spans="1:7" x14ac:dyDescent="0.2">
      <c r="A31" s="26" t="s">
        <v>9</v>
      </c>
      <c r="B31" s="27">
        <v>12</v>
      </c>
      <c r="C31" s="27">
        <v>2</v>
      </c>
      <c r="D31" s="28">
        <v>600</v>
      </c>
      <c r="E31" s="27">
        <v>111</v>
      </c>
      <c r="F31" s="27">
        <v>10</v>
      </c>
      <c r="G31" s="28">
        <v>1110</v>
      </c>
    </row>
    <row r="32" spans="1:7" x14ac:dyDescent="0.2">
      <c r="A32" s="26" t="s">
        <v>4</v>
      </c>
      <c r="B32" s="27">
        <v>34</v>
      </c>
      <c r="C32" s="27">
        <v>7</v>
      </c>
      <c r="D32" s="28">
        <v>485.71</v>
      </c>
      <c r="E32" s="27">
        <v>109</v>
      </c>
      <c r="F32" s="27">
        <v>24</v>
      </c>
      <c r="G32" s="28">
        <v>454.17</v>
      </c>
    </row>
    <row r="33" spans="1:7" x14ac:dyDescent="0.2">
      <c r="A33" s="26" t="s">
        <v>3</v>
      </c>
      <c r="B33" s="27">
        <v>15</v>
      </c>
      <c r="C33" s="27">
        <v>13</v>
      </c>
      <c r="D33" s="28">
        <v>115.38</v>
      </c>
      <c r="E33" s="27">
        <f>101+8</f>
        <v>109</v>
      </c>
      <c r="F33" s="27">
        <v>49</v>
      </c>
      <c r="G33" s="28">
        <v>206.12</v>
      </c>
    </row>
    <row r="34" spans="1:7" x14ac:dyDescent="0.2">
      <c r="A34" s="26" t="s">
        <v>7</v>
      </c>
      <c r="B34" s="27">
        <v>2</v>
      </c>
      <c r="C34" s="27">
        <v>1</v>
      </c>
      <c r="D34" s="28">
        <v>200</v>
      </c>
      <c r="E34" s="27">
        <v>97</v>
      </c>
      <c r="F34" s="27">
        <v>19</v>
      </c>
      <c r="G34" s="28">
        <v>510.53</v>
      </c>
    </row>
    <row r="35" spans="1:7" x14ac:dyDescent="0.2">
      <c r="A35" s="26" t="s">
        <v>8</v>
      </c>
      <c r="B35" s="27">
        <v>0</v>
      </c>
      <c r="C35" s="27">
        <v>3</v>
      </c>
      <c r="D35" s="28">
        <v>0</v>
      </c>
      <c r="E35" s="27">
        <v>82</v>
      </c>
      <c r="F35" s="27">
        <v>22</v>
      </c>
      <c r="G35" s="28">
        <v>372.73</v>
      </c>
    </row>
    <row r="36" spans="1:7" x14ac:dyDescent="0.2">
      <c r="A36" s="26" t="s">
        <v>2</v>
      </c>
      <c r="B36" s="27">
        <v>28</v>
      </c>
      <c r="C36" s="27">
        <v>3</v>
      </c>
      <c r="D36" s="28">
        <v>933.33</v>
      </c>
      <c r="E36" s="27">
        <v>67</v>
      </c>
      <c r="F36" s="27">
        <v>21</v>
      </c>
      <c r="G36" s="28">
        <v>319.05</v>
      </c>
    </row>
    <row r="37" spans="1:7" x14ac:dyDescent="0.2">
      <c r="A37" s="26" t="s">
        <v>10</v>
      </c>
      <c r="B37" s="27">
        <v>0</v>
      </c>
      <c r="C37" s="27">
        <v>0</v>
      </c>
      <c r="D37" s="28">
        <v>0</v>
      </c>
      <c r="E37" s="27">
        <v>67</v>
      </c>
      <c r="F37" s="27">
        <v>17</v>
      </c>
      <c r="G37" s="28">
        <v>394.12</v>
      </c>
    </row>
    <row r="38" spans="1:7" x14ac:dyDescent="0.2">
      <c r="A38" s="26" t="s">
        <v>6</v>
      </c>
      <c r="B38" s="27">
        <v>0</v>
      </c>
      <c r="C38" s="27">
        <v>0</v>
      </c>
      <c r="D38" s="28">
        <v>0</v>
      </c>
      <c r="E38" s="27">
        <v>60</v>
      </c>
      <c r="F38" s="27">
        <v>12</v>
      </c>
      <c r="G38" s="28">
        <v>500</v>
      </c>
    </row>
    <row r="39" spans="1:7" x14ac:dyDescent="0.2">
      <c r="A39" s="26" t="s">
        <v>5</v>
      </c>
      <c r="B39" s="27">
        <v>11</v>
      </c>
      <c r="C39" s="27">
        <v>5</v>
      </c>
      <c r="D39" s="28">
        <v>220</v>
      </c>
      <c r="E39" s="27">
        <v>52</v>
      </c>
      <c r="F39" s="27">
        <v>32</v>
      </c>
      <c r="G39" s="28">
        <v>162.5</v>
      </c>
    </row>
    <row r="40" spans="1:7" x14ac:dyDescent="0.2">
      <c r="A40" s="26" t="s">
        <v>1</v>
      </c>
      <c r="B40" s="27">
        <v>2</v>
      </c>
      <c r="C40" s="27">
        <v>0</v>
      </c>
      <c r="D40" s="28">
        <v>0</v>
      </c>
      <c r="E40" s="27">
        <v>29</v>
      </c>
      <c r="F40" s="27">
        <v>6</v>
      </c>
      <c r="G40" s="28">
        <v>483.33</v>
      </c>
    </row>
    <row r="42" spans="1:7" x14ac:dyDescent="0.2">
      <c r="A42" s="38" t="s">
        <v>0</v>
      </c>
      <c r="B42" s="39">
        <f>SUBTOTAL(109,B9:B40)</f>
        <v>5478</v>
      </c>
      <c r="C42" s="39">
        <f>SUBTOTAL(109,C9:C40)</f>
        <v>773</v>
      </c>
      <c r="D42" s="40">
        <f>IFERROR(SUM(B1:B40)/SUM(C1:C40)*100, 0)</f>
        <v>708.66752910737387</v>
      </c>
      <c r="E42" s="39">
        <f>SUBTOTAL(109,E9:E40)</f>
        <v>29726</v>
      </c>
      <c r="F42" s="39">
        <f>SUBTOTAL(109,F9:F40)</f>
        <v>3987</v>
      </c>
      <c r="G42" s="40">
        <f>IFERROR(SUM(E1:E40)/SUM(F1:F40)*100, 0)</f>
        <v>745.57311261600205</v>
      </c>
    </row>
  </sheetData>
  <pageMargins left="0.35433070866141736" right="0.35433070866141736" top="0.39370078740157483" bottom="0.39370078740157483" header="0.51181102362204722" footer="0.51181102362204722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4663-74A3-4C4F-89F4-11E00230FC25}">
  <dimension ref="A1:G42"/>
  <sheetViews>
    <sheetView workbookViewId="0">
      <pane ySplit="8" topLeftCell="A9" activePane="bottomLeft" state="frozen"/>
      <selection pane="bottomLeft" activeCell="A8" sqref="A8"/>
    </sheetView>
  </sheetViews>
  <sheetFormatPr defaultColWidth="8.85546875" defaultRowHeight="12.75" customHeight="1" x14ac:dyDescent="0.2"/>
  <cols>
    <col min="1" max="1" width="39.28515625" style="26" customWidth="1"/>
    <col min="2" max="2" width="8.7109375" style="26" customWidth="1"/>
    <col min="3" max="3" width="12.5703125" style="26" customWidth="1"/>
    <col min="4" max="5" width="10.28515625" style="26" customWidth="1"/>
    <col min="6" max="6" width="12.28515625" style="26" customWidth="1"/>
    <col min="7" max="7" width="10.2851562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92</v>
      </c>
    </row>
    <row r="4" spans="1:7" x14ac:dyDescent="0.2">
      <c r="A4" s="26" t="s">
        <v>93</v>
      </c>
    </row>
    <row r="5" spans="1:7" x14ac:dyDescent="0.2">
      <c r="A5" s="26" t="s">
        <v>40</v>
      </c>
    </row>
    <row r="6" spans="1:7" x14ac:dyDescent="0.2">
      <c r="A6" s="1" t="s">
        <v>94</v>
      </c>
    </row>
    <row r="7" spans="1:7" x14ac:dyDescent="0.2">
      <c r="B7" s="27"/>
      <c r="C7" s="27"/>
      <c r="D7" s="28"/>
      <c r="E7" s="27"/>
      <c r="F7" s="27"/>
      <c r="G7" s="28"/>
    </row>
    <row r="8" spans="1:7" ht="40.15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31</v>
      </c>
      <c r="B9" s="27">
        <v>1120</v>
      </c>
      <c r="C9" s="27">
        <v>210</v>
      </c>
      <c r="D9" s="28">
        <v>533.33000000000004</v>
      </c>
      <c r="E9" s="27">
        <v>4242</v>
      </c>
      <c r="F9" s="27">
        <v>1129</v>
      </c>
      <c r="G9" s="28">
        <v>375.73</v>
      </c>
    </row>
    <row r="10" spans="1:7" x14ac:dyDescent="0.2">
      <c r="A10" s="26" t="s">
        <v>32</v>
      </c>
      <c r="B10" s="27">
        <v>977</v>
      </c>
      <c r="C10" s="27">
        <v>398</v>
      </c>
      <c r="D10" s="28">
        <v>245.48</v>
      </c>
      <c r="E10" s="27">
        <v>3825</v>
      </c>
      <c r="F10" s="27">
        <v>2051</v>
      </c>
      <c r="G10" s="28">
        <v>186.49</v>
      </c>
    </row>
    <row r="11" spans="1:7" x14ac:dyDescent="0.2">
      <c r="A11" s="26" t="s">
        <v>26</v>
      </c>
      <c r="B11" s="27">
        <v>692</v>
      </c>
      <c r="C11" s="27">
        <v>144</v>
      </c>
      <c r="D11" s="28">
        <v>480.56</v>
      </c>
      <c r="E11" s="27">
        <v>2184</v>
      </c>
      <c r="F11" s="27">
        <v>773</v>
      </c>
      <c r="G11" s="28">
        <v>282.54000000000002</v>
      </c>
    </row>
    <row r="12" spans="1:7" x14ac:dyDescent="0.2">
      <c r="A12" s="26" t="s">
        <v>29</v>
      </c>
      <c r="B12" s="27">
        <v>322</v>
      </c>
      <c r="C12" s="27">
        <v>139</v>
      </c>
      <c r="D12" s="28">
        <v>231.65</v>
      </c>
      <c r="E12" s="27">
        <v>1680</v>
      </c>
      <c r="F12" s="27">
        <v>1256</v>
      </c>
      <c r="G12" s="28">
        <v>133.76</v>
      </c>
    </row>
    <row r="13" spans="1:7" x14ac:dyDescent="0.2">
      <c r="A13" s="26" t="s">
        <v>27</v>
      </c>
      <c r="B13" s="27">
        <v>462</v>
      </c>
      <c r="C13" s="27">
        <v>100</v>
      </c>
      <c r="D13" s="28">
        <v>462</v>
      </c>
      <c r="E13" s="27">
        <v>1650</v>
      </c>
      <c r="F13" s="27">
        <v>744</v>
      </c>
      <c r="G13" s="28">
        <v>221.77</v>
      </c>
    </row>
    <row r="14" spans="1:7" x14ac:dyDescent="0.2">
      <c r="A14" s="26" t="s">
        <v>25</v>
      </c>
      <c r="B14" s="27">
        <v>415</v>
      </c>
      <c r="C14" s="27">
        <v>144</v>
      </c>
      <c r="D14" s="28">
        <v>288.19</v>
      </c>
      <c r="E14" s="27">
        <v>1570</v>
      </c>
      <c r="F14" s="27">
        <v>655</v>
      </c>
      <c r="G14" s="28">
        <v>239.69</v>
      </c>
    </row>
    <row r="15" spans="1:7" x14ac:dyDescent="0.2">
      <c r="A15" s="26" t="s">
        <v>28</v>
      </c>
      <c r="B15" s="27">
        <v>381</v>
      </c>
      <c r="C15" s="27">
        <v>43</v>
      </c>
      <c r="D15" s="28">
        <v>886.05</v>
      </c>
      <c r="E15" s="27">
        <v>1444</v>
      </c>
      <c r="F15" s="27">
        <v>317</v>
      </c>
      <c r="G15" s="28">
        <v>455.52</v>
      </c>
    </row>
    <row r="16" spans="1:7" x14ac:dyDescent="0.2">
      <c r="A16" s="26" t="s">
        <v>24</v>
      </c>
      <c r="B16" s="27">
        <v>469</v>
      </c>
      <c r="C16" s="27">
        <v>110</v>
      </c>
      <c r="D16" s="28">
        <v>426.36</v>
      </c>
      <c r="E16" s="27">
        <v>1339</v>
      </c>
      <c r="F16" s="27">
        <v>447</v>
      </c>
      <c r="G16" s="28">
        <v>299.55</v>
      </c>
    </row>
    <row r="17" spans="1:7" x14ac:dyDescent="0.2">
      <c r="A17" s="26" t="s">
        <v>30</v>
      </c>
      <c r="B17" s="27">
        <v>232</v>
      </c>
      <c r="C17" s="27">
        <v>69</v>
      </c>
      <c r="D17" s="28">
        <v>336.23</v>
      </c>
      <c r="E17" s="27">
        <v>1148</v>
      </c>
      <c r="F17" s="27">
        <v>893</v>
      </c>
      <c r="G17" s="28">
        <v>128.56</v>
      </c>
    </row>
    <row r="18" spans="1:7" x14ac:dyDescent="0.2">
      <c r="A18" s="26" t="s">
        <v>23</v>
      </c>
      <c r="B18" s="27">
        <v>292</v>
      </c>
      <c r="C18" s="27">
        <v>131</v>
      </c>
      <c r="D18" s="28">
        <v>222.9</v>
      </c>
      <c r="E18" s="27">
        <v>1143</v>
      </c>
      <c r="F18" s="27">
        <v>675</v>
      </c>
      <c r="G18" s="28">
        <v>169.33</v>
      </c>
    </row>
    <row r="19" spans="1:7" x14ac:dyDescent="0.2">
      <c r="A19" s="26" t="s">
        <v>21</v>
      </c>
      <c r="B19" s="27">
        <v>72</v>
      </c>
      <c r="C19" s="27">
        <v>19</v>
      </c>
      <c r="D19" s="28">
        <v>378.95</v>
      </c>
      <c r="E19" s="27">
        <v>279</v>
      </c>
      <c r="F19" s="27">
        <v>115</v>
      </c>
      <c r="G19" s="28">
        <v>242.61</v>
      </c>
    </row>
    <row r="20" spans="1:7" x14ac:dyDescent="0.2">
      <c r="A20" s="26" t="s">
        <v>20</v>
      </c>
      <c r="B20" s="27">
        <v>60</v>
      </c>
      <c r="C20" s="27">
        <v>36</v>
      </c>
      <c r="D20" s="28">
        <v>166.67</v>
      </c>
      <c r="E20" s="27">
        <v>237</v>
      </c>
      <c r="F20" s="27">
        <v>207</v>
      </c>
      <c r="G20" s="28">
        <v>114.49</v>
      </c>
    </row>
    <row r="21" spans="1:7" x14ac:dyDescent="0.2">
      <c r="A21" s="26" t="s">
        <v>19</v>
      </c>
      <c r="B21" s="27">
        <v>35</v>
      </c>
      <c r="C21" s="27">
        <v>28</v>
      </c>
      <c r="D21" s="28">
        <v>125</v>
      </c>
      <c r="E21" s="27">
        <v>202</v>
      </c>
      <c r="F21" s="27">
        <v>171</v>
      </c>
      <c r="G21" s="28">
        <v>118.13</v>
      </c>
    </row>
    <row r="22" spans="1:7" x14ac:dyDescent="0.2">
      <c r="A22" s="26" t="s">
        <v>13</v>
      </c>
      <c r="B22" s="27">
        <v>53</v>
      </c>
      <c r="C22" s="27">
        <v>22</v>
      </c>
      <c r="D22" s="28">
        <v>240.91</v>
      </c>
      <c r="E22" s="27">
        <v>193</v>
      </c>
      <c r="F22" s="27">
        <v>60</v>
      </c>
      <c r="G22" s="28">
        <v>321.67</v>
      </c>
    </row>
    <row r="23" spans="1:7" x14ac:dyDescent="0.2">
      <c r="A23" s="26" t="s">
        <v>22</v>
      </c>
      <c r="B23" s="27">
        <v>30</v>
      </c>
      <c r="C23" s="27">
        <v>18</v>
      </c>
      <c r="D23" s="28">
        <v>166.67</v>
      </c>
      <c r="E23" s="27">
        <v>163</v>
      </c>
      <c r="F23" s="27">
        <v>104</v>
      </c>
      <c r="G23" s="28">
        <v>156.72999999999999</v>
      </c>
    </row>
    <row r="24" spans="1:7" x14ac:dyDescent="0.2">
      <c r="A24" s="26" t="s">
        <v>18</v>
      </c>
      <c r="B24" s="27">
        <v>24</v>
      </c>
      <c r="C24" s="27">
        <v>26</v>
      </c>
      <c r="D24" s="28">
        <v>92.31</v>
      </c>
      <c r="E24" s="27">
        <v>117</v>
      </c>
      <c r="F24" s="27">
        <v>81</v>
      </c>
      <c r="G24" s="28">
        <v>144.44</v>
      </c>
    </row>
    <row r="25" spans="1:7" x14ac:dyDescent="0.2">
      <c r="A25" s="26" t="s">
        <v>4</v>
      </c>
      <c r="B25" s="27">
        <v>48</v>
      </c>
      <c r="C25" s="27">
        <v>14</v>
      </c>
      <c r="D25" s="28">
        <v>342.86</v>
      </c>
      <c r="E25" s="27">
        <v>102</v>
      </c>
      <c r="F25" s="27">
        <v>46</v>
      </c>
      <c r="G25" s="28">
        <v>221.74</v>
      </c>
    </row>
    <row r="26" spans="1:7" x14ac:dyDescent="0.2">
      <c r="A26" s="26" t="s">
        <v>17</v>
      </c>
      <c r="B26" s="27">
        <v>0</v>
      </c>
      <c r="C26" s="27">
        <v>2</v>
      </c>
      <c r="D26" s="28">
        <v>0</v>
      </c>
      <c r="E26" s="27">
        <v>96</v>
      </c>
      <c r="F26" s="27">
        <v>30</v>
      </c>
      <c r="G26" s="28">
        <v>320</v>
      </c>
    </row>
    <row r="27" spans="1:7" x14ac:dyDescent="0.2">
      <c r="A27" s="26" t="s">
        <v>16</v>
      </c>
      <c r="B27" s="27">
        <v>9</v>
      </c>
      <c r="C27" s="27">
        <v>8</v>
      </c>
      <c r="D27" s="28">
        <v>112.5</v>
      </c>
      <c r="E27" s="27">
        <v>93</v>
      </c>
      <c r="F27" s="27">
        <v>80</v>
      </c>
      <c r="G27" s="28">
        <v>116.25</v>
      </c>
    </row>
    <row r="28" spans="1:7" x14ac:dyDescent="0.2">
      <c r="A28" s="26" t="s">
        <v>14</v>
      </c>
      <c r="B28" s="27">
        <v>17</v>
      </c>
      <c r="C28" s="27">
        <v>0</v>
      </c>
      <c r="D28" s="28">
        <v>0</v>
      </c>
      <c r="E28" s="27">
        <v>81</v>
      </c>
      <c r="F28" s="27">
        <v>17</v>
      </c>
      <c r="G28" s="28">
        <v>476.47</v>
      </c>
    </row>
    <row r="29" spans="1:7" x14ac:dyDescent="0.2">
      <c r="A29" s="26" t="s">
        <v>15</v>
      </c>
      <c r="B29" s="27">
        <v>19</v>
      </c>
      <c r="C29" s="27">
        <v>8</v>
      </c>
      <c r="D29" s="28">
        <v>237.5</v>
      </c>
      <c r="E29" s="27">
        <v>77</v>
      </c>
      <c r="F29" s="27">
        <v>64</v>
      </c>
      <c r="G29" s="28">
        <v>120.31</v>
      </c>
    </row>
    <row r="30" spans="1:7" x14ac:dyDescent="0.2">
      <c r="A30" s="26" t="s">
        <v>2</v>
      </c>
      <c r="B30" s="27">
        <v>28</v>
      </c>
      <c r="C30" s="27">
        <v>14</v>
      </c>
      <c r="D30" s="28">
        <v>200</v>
      </c>
      <c r="E30" s="27">
        <v>65</v>
      </c>
      <c r="F30" s="27">
        <v>33</v>
      </c>
      <c r="G30" s="28">
        <v>196.97</v>
      </c>
    </row>
    <row r="31" spans="1:7" x14ac:dyDescent="0.2">
      <c r="A31" s="26" t="s">
        <v>9</v>
      </c>
      <c r="B31" s="27">
        <v>2</v>
      </c>
      <c r="C31" s="27">
        <v>7</v>
      </c>
      <c r="D31" s="28">
        <v>28.57</v>
      </c>
      <c r="E31" s="27">
        <v>52</v>
      </c>
      <c r="F31" s="27">
        <v>21</v>
      </c>
      <c r="G31" s="28">
        <v>247.62</v>
      </c>
    </row>
    <row r="32" spans="1:7" x14ac:dyDescent="0.2">
      <c r="A32" s="26" t="s">
        <v>12</v>
      </c>
      <c r="B32" s="27">
        <v>7</v>
      </c>
      <c r="C32" s="27">
        <v>4</v>
      </c>
      <c r="D32" s="28">
        <v>175</v>
      </c>
      <c r="E32" s="27">
        <v>51</v>
      </c>
      <c r="F32" s="27">
        <v>32</v>
      </c>
      <c r="G32" s="28">
        <v>159.38</v>
      </c>
    </row>
    <row r="33" spans="1:7" x14ac:dyDescent="0.2">
      <c r="A33" s="26" t="s">
        <v>3</v>
      </c>
      <c r="B33" s="27">
        <v>8</v>
      </c>
      <c r="C33" s="27">
        <v>16</v>
      </c>
      <c r="D33" s="28">
        <v>50</v>
      </c>
      <c r="E33" s="27">
        <v>47</v>
      </c>
      <c r="F33" s="27">
        <v>43</v>
      </c>
      <c r="G33" s="28">
        <v>109.3</v>
      </c>
    </row>
    <row r="34" spans="1:7" x14ac:dyDescent="0.2">
      <c r="A34" s="26" t="s">
        <v>7</v>
      </c>
      <c r="B34" s="27">
        <v>0</v>
      </c>
      <c r="C34" s="27">
        <v>4</v>
      </c>
      <c r="D34" s="28">
        <v>0</v>
      </c>
      <c r="E34" s="27">
        <v>46</v>
      </c>
      <c r="F34" s="27">
        <v>12</v>
      </c>
      <c r="G34" s="28">
        <v>383.33</v>
      </c>
    </row>
    <row r="35" spans="1:7" x14ac:dyDescent="0.2">
      <c r="A35" s="26" t="s">
        <v>11</v>
      </c>
      <c r="B35" s="27">
        <v>0</v>
      </c>
      <c r="C35" s="27">
        <v>2</v>
      </c>
      <c r="D35" s="28">
        <v>0</v>
      </c>
      <c r="E35" s="27">
        <v>44</v>
      </c>
      <c r="F35" s="27">
        <v>30</v>
      </c>
      <c r="G35" s="28">
        <v>146.66999999999999</v>
      </c>
    </row>
    <row r="36" spans="1:7" x14ac:dyDescent="0.2">
      <c r="A36" s="26" t="s">
        <v>10</v>
      </c>
      <c r="B36" s="27">
        <v>0</v>
      </c>
      <c r="C36" s="27">
        <v>0</v>
      </c>
      <c r="D36" s="28">
        <v>0</v>
      </c>
      <c r="E36" s="27">
        <v>29</v>
      </c>
      <c r="F36" s="27">
        <v>20</v>
      </c>
      <c r="G36" s="28">
        <v>145</v>
      </c>
    </row>
    <row r="37" spans="1:7" x14ac:dyDescent="0.2">
      <c r="A37" s="26" t="s">
        <v>5</v>
      </c>
      <c r="B37" s="27">
        <v>7</v>
      </c>
      <c r="C37" s="27">
        <v>6</v>
      </c>
      <c r="D37" s="28">
        <v>116.67</v>
      </c>
      <c r="E37" s="27">
        <v>24</v>
      </c>
      <c r="F37" s="27">
        <v>32</v>
      </c>
      <c r="G37" s="28">
        <v>75</v>
      </c>
    </row>
    <row r="38" spans="1:7" x14ac:dyDescent="0.2">
      <c r="A38" s="26" t="s">
        <v>8</v>
      </c>
      <c r="B38" s="27">
        <v>0</v>
      </c>
      <c r="C38" s="27">
        <v>7</v>
      </c>
      <c r="D38" s="28">
        <v>0</v>
      </c>
      <c r="E38" s="27">
        <v>19</v>
      </c>
      <c r="F38" s="27">
        <v>25</v>
      </c>
      <c r="G38" s="28">
        <v>76</v>
      </c>
    </row>
    <row r="39" spans="1:7" x14ac:dyDescent="0.2">
      <c r="A39" s="26" t="s">
        <v>1</v>
      </c>
      <c r="B39" s="27">
        <v>2</v>
      </c>
      <c r="C39" s="27">
        <v>0</v>
      </c>
      <c r="D39" s="28">
        <v>0</v>
      </c>
      <c r="E39" s="27">
        <v>16</v>
      </c>
      <c r="F39" s="27">
        <v>7</v>
      </c>
      <c r="G39" s="28">
        <v>228.57</v>
      </c>
    </row>
    <row r="40" spans="1:7" x14ac:dyDescent="0.2">
      <c r="A40" s="26" t="s">
        <v>6</v>
      </c>
      <c r="B40" s="27">
        <v>0</v>
      </c>
      <c r="C40" s="27">
        <v>0</v>
      </c>
      <c r="D40" s="28">
        <v>0</v>
      </c>
      <c r="E40" s="27">
        <v>16</v>
      </c>
      <c r="F40" s="27">
        <v>9</v>
      </c>
      <c r="G40" s="28">
        <v>177.78</v>
      </c>
    </row>
    <row r="42" spans="1:7" x14ac:dyDescent="0.2">
      <c r="A42" s="38" t="s">
        <v>0</v>
      </c>
      <c r="B42" s="39">
        <f>SUBTOTAL(109,B9:B40)</f>
        <v>5783</v>
      </c>
      <c r="C42" s="39">
        <f>SUBTOTAL(109,C9:C40)</f>
        <v>1729</v>
      </c>
      <c r="D42" s="40">
        <f>IFERROR(SUM(B1:B40)/SUM(C1:C40)*100, 0)</f>
        <v>334.47079236552918</v>
      </c>
      <c r="E42" s="39">
        <f>SUBTOTAL(109,E9:E40)</f>
        <v>22274</v>
      </c>
      <c r="F42" s="39">
        <f>SUBTOTAL(109,F9:F40)</f>
        <v>10179</v>
      </c>
      <c r="G42" s="40">
        <f>IFERROR(SUM(E1:E40)/SUM(F1:F40)*100, 0)</f>
        <v>218.82306709892916</v>
      </c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32F3-A674-40AE-8DA3-7C3610BBC4C6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7109375" style="26" customWidth="1"/>
    <col min="2" max="2" width="9.140625" style="26" customWidth="1"/>
    <col min="3" max="3" width="11.7109375" style="26" customWidth="1"/>
    <col min="4" max="4" width="9.7109375" style="26" customWidth="1"/>
    <col min="5" max="5" width="10.42578125" style="26" customWidth="1"/>
    <col min="6" max="6" width="11.7109375" style="26" customWidth="1"/>
    <col min="7" max="7" width="9.2851562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95</v>
      </c>
    </row>
    <row r="4" spans="1:7" x14ac:dyDescent="0.2">
      <c r="A4" s="26" t="s">
        <v>96</v>
      </c>
    </row>
    <row r="5" spans="1:7" x14ac:dyDescent="0.2">
      <c r="A5" s="26" t="s">
        <v>40</v>
      </c>
    </row>
    <row r="6" spans="1:7" x14ac:dyDescent="0.2">
      <c r="A6" s="1" t="s">
        <v>97</v>
      </c>
    </row>
    <row r="7" spans="1:7" x14ac:dyDescent="0.2">
      <c r="B7" s="27"/>
      <c r="C7" s="27"/>
      <c r="D7" s="28"/>
      <c r="E7" s="27"/>
      <c r="F7" s="27"/>
      <c r="G7" s="28"/>
    </row>
    <row r="8" spans="1:7" ht="41.45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32</v>
      </c>
      <c r="B9" s="27">
        <v>1554</v>
      </c>
      <c r="C9" s="27">
        <v>573</v>
      </c>
      <c r="D9" s="28">
        <v>271.2</v>
      </c>
      <c r="E9" s="27">
        <v>6194</v>
      </c>
      <c r="F9" s="27">
        <v>2682</v>
      </c>
      <c r="G9" s="28">
        <v>230.95</v>
      </c>
    </row>
    <row r="10" spans="1:7" x14ac:dyDescent="0.2">
      <c r="A10" s="26" t="s">
        <v>31</v>
      </c>
      <c r="B10" s="27">
        <v>548</v>
      </c>
      <c r="C10" s="27">
        <v>217</v>
      </c>
      <c r="D10" s="28">
        <v>252.53</v>
      </c>
      <c r="E10" s="27">
        <v>4070</v>
      </c>
      <c r="F10" s="27">
        <v>1001</v>
      </c>
      <c r="G10" s="28">
        <v>406.59</v>
      </c>
    </row>
    <row r="11" spans="1:7" x14ac:dyDescent="0.2">
      <c r="A11" s="26" t="s">
        <v>26</v>
      </c>
      <c r="B11" s="27">
        <v>384</v>
      </c>
      <c r="C11" s="27">
        <v>122</v>
      </c>
      <c r="D11" s="28">
        <v>314.75</v>
      </c>
      <c r="E11" s="27">
        <v>2281</v>
      </c>
      <c r="F11" s="27">
        <v>657</v>
      </c>
      <c r="G11" s="28">
        <v>347.18</v>
      </c>
    </row>
    <row r="12" spans="1:7" x14ac:dyDescent="0.2">
      <c r="A12" s="26" t="s">
        <v>27</v>
      </c>
      <c r="B12" s="27">
        <v>258</v>
      </c>
      <c r="C12" s="27">
        <v>44</v>
      </c>
      <c r="D12" s="28">
        <v>586.36</v>
      </c>
      <c r="E12" s="27">
        <v>2051</v>
      </c>
      <c r="F12" s="27">
        <v>523</v>
      </c>
      <c r="G12" s="28">
        <v>392.16</v>
      </c>
    </row>
    <row r="13" spans="1:7" x14ac:dyDescent="0.2">
      <c r="A13" s="26" t="s">
        <v>25</v>
      </c>
      <c r="B13" s="27">
        <v>423</v>
      </c>
      <c r="C13" s="27">
        <v>179</v>
      </c>
      <c r="D13" s="28">
        <v>236.31</v>
      </c>
      <c r="E13" s="27">
        <v>1953</v>
      </c>
      <c r="F13" s="27">
        <v>694</v>
      </c>
      <c r="G13" s="28">
        <v>281.41000000000003</v>
      </c>
    </row>
    <row r="14" spans="1:7" x14ac:dyDescent="0.2">
      <c r="A14" s="26" t="s">
        <v>30</v>
      </c>
      <c r="B14" s="27">
        <v>590</v>
      </c>
      <c r="C14" s="27">
        <v>55</v>
      </c>
      <c r="D14" s="28">
        <v>1072.73</v>
      </c>
      <c r="E14" s="27">
        <v>1677</v>
      </c>
      <c r="F14" s="27">
        <v>587</v>
      </c>
      <c r="G14" s="28">
        <v>285.69</v>
      </c>
    </row>
    <row r="15" spans="1:7" x14ac:dyDescent="0.2">
      <c r="A15" s="26" t="s">
        <v>28</v>
      </c>
      <c r="B15" s="27">
        <v>0</v>
      </c>
      <c r="C15" s="27">
        <v>44</v>
      </c>
      <c r="D15" s="28">
        <v>0</v>
      </c>
      <c r="E15" s="27">
        <v>1487</v>
      </c>
      <c r="F15" s="27">
        <v>424</v>
      </c>
      <c r="G15" s="28">
        <v>350.71</v>
      </c>
    </row>
    <row r="16" spans="1:7" x14ac:dyDescent="0.2">
      <c r="A16" s="26" t="s">
        <v>29</v>
      </c>
      <c r="B16" s="27">
        <v>257</v>
      </c>
      <c r="C16" s="27">
        <v>96</v>
      </c>
      <c r="D16" s="28">
        <v>267.70999999999998</v>
      </c>
      <c r="E16" s="27">
        <v>1456</v>
      </c>
      <c r="F16" s="27">
        <v>573</v>
      </c>
      <c r="G16" s="28">
        <v>254.1</v>
      </c>
    </row>
    <row r="17" spans="1:7" x14ac:dyDescent="0.2">
      <c r="A17" s="26" t="s">
        <v>24</v>
      </c>
      <c r="B17" s="27">
        <v>192</v>
      </c>
      <c r="C17" s="27">
        <v>70</v>
      </c>
      <c r="D17" s="28">
        <v>274.29000000000002</v>
      </c>
      <c r="E17" s="27">
        <v>1163</v>
      </c>
      <c r="F17" s="27">
        <v>314</v>
      </c>
      <c r="G17" s="28">
        <v>370.38</v>
      </c>
    </row>
    <row r="18" spans="1:7" x14ac:dyDescent="0.2">
      <c r="A18" s="26" t="s">
        <v>23</v>
      </c>
      <c r="B18" s="27">
        <v>211</v>
      </c>
      <c r="C18" s="27">
        <v>56</v>
      </c>
      <c r="D18" s="28">
        <v>376.79</v>
      </c>
      <c r="E18" s="27">
        <v>1125</v>
      </c>
      <c r="F18" s="27">
        <v>317</v>
      </c>
      <c r="G18" s="28">
        <v>354.89</v>
      </c>
    </row>
    <row r="19" spans="1:7" x14ac:dyDescent="0.2">
      <c r="A19" s="26" t="s">
        <v>21</v>
      </c>
      <c r="B19" s="27">
        <v>50</v>
      </c>
      <c r="C19" s="27">
        <v>21</v>
      </c>
      <c r="D19" s="28">
        <v>238.1</v>
      </c>
      <c r="E19" s="27">
        <v>552</v>
      </c>
      <c r="F19" s="27">
        <v>81</v>
      </c>
      <c r="G19" s="28">
        <v>681.48</v>
      </c>
    </row>
    <row r="20" spans="1:7" x14ac:dyDescent="0.2">
      <c r="A20" s="26" t="s">
        <v>22</v>
      </c>
      <c r="B20" s="27">
        <v>40</v>
      </c>
      <c r="C20" s="27">
        <v>36</v>
      </c>
      <c r="D20" s="28">
        <v>111.11</v>
      </c>
      <c r="E20" s="27">
        <v>378</v>
      </c>
      <c r="F20" s="27">
        <v>141</v>
      </c>
      <c r="G20" s="28">
        <v>268.08999999999997</v>
      </c>
    </row>
    <row r="21" spans="1:7" x14ac:dyDescent="0.2">
      <c r="A21" s="26" t="s">
        <v>20</v>
      </c>
      <c r="B21" s="27">
        <v>62</v>
      </c>
      <c r="C21" s="27">
        <v>51</v>
      </c>
      <c r="D21" s="28">
        <v>121.57</v>
      </c>
      <c r="E21" s="27">
        <v>372</v>
      </c>
      <c r="F21" s="27">
        <v>191</v>
      </c>
      <c r="G21" s="28">
        <v>194.76</v>
      </c>
    </row>
    <row r="22" spans="1:7" x14ac:dyDescent="0.2">
      <c r="A22" s="26" t="s">
        <v>19</v>
      </c>
      <c r="B22" s="27">
        <v>109</v>
      </c>
      <c r="C22" s="27">
        <v>17</v>
      </c>
      <c r="D22" s="28">
        <v>641.17999999999995</v>
      </c>
      <c r="E22" s="27">
        <v>371</v>
      </c>
      <c r="F22" s="27">
        <v>163</v>
      </c>
      <c r="G22" s="28">
        <v>227.61</v>
      </c>
    </row>
    <row r="23" spans="1:7" x14ac:dyDescent="0.2">
      <c r="A23" s="26" t="s">
        <v>13</v>
      </c>
      <c r="B23" s="27">
        <v>66</v>
      </c>
      <c r="C23" s="27">
        <v>36</v>
      </c>
      <c r="D23" s="28">
        <v>183.33</v>
      </c>
      <c r="E23" s="27">
        <v>217</v>
      </c>
      <c r="F23" s="27">
        <v>99</v>
      </c>
      <c r="G23" s="28">
        <v>219.19</v>
      </c>
    </row>
    <row r="24" spans="1:7" x14ac:dyDescent="0.2">
      <c r="A24" s="26" t="s">
        <v>17</v>
      </c>
      <c r="B24" s="27">
        <v>6</v>
      </c>
      <c r="C24" s="27">
        <v>2</v>
      </c>
      <c r="D24" s="28">
        <v>300</v>
      </c>
      <c r="E24" s="27">
        <v>179</v>
      </c>
      <c r="F24" s="27">
        <v>121</v>
      </c>
      <c r="G24" s="28">
        <v>147.93</v>
      </c>
    </row>
    <row r="25" spans="1:7" x14ac:dyDescent="0.2">
      <c r="A25" s="26" t="s">
        <v>18</v>
      </c>
      <c r="B25" s="27">
        <v>22</v>
      </c>
      <c r="C25" s="27">
        <v>25</v>
      </c>
      <c r="D25" s="28">
        <v>88</v>
      </c>
      <c r="E25" s="27">
        <v>176</v>
      </c>
      <c r="F25" s="27">
        <v>133</v>
      </c>
      <c r="G25" s="28">
        <v>132.33000000000001</v>
      </c>
    </row>
    <row r="26" spans="1:7" x14ac:dyDescent="0.2">
      <c r="A26" s="26" t="s">
        <v>16</v>
      </c>
      <c r="B26" s="27">
        <v>14</v>
      </c>
      <c r="C26" s="27">
        <v>5</v>
      </c>
      <c r="D26" s="28">
        <v>280</v>
      </c>
      <c r="E26" s="27">
        <v>139</v>
      </c>
      <c r="F26" s="27">
        <v>64</v>
      </c>
      <c r="G26" s="28">
        <v>217.19</v>
      </c>
    </row>
    <row r="27" spans="1:7" x14ac:dyDescent="0.2">
      <c r="A27" s="26" t="s">
        <v>15</v>
      </c>
      <c r="B27" s="27">
        <v>5</v>
      </c>
      <c r="C27" s="27">
        <v>4</v>
      </c>
      <c r="D27" s="28">
        <v>125</v>
      </c>
      <c r="E27" s="27">
        <v>108</v>
      </c>
      <c r="F27" s="27">
        <v>49</v>
      </c>
      <c r="G27" s="28">
        <v>220.41</v>
      </c>
    </row>
    <row r="28" spans="1:7" x14ac:dyDescent="0.2">
      <c r="A28" s="26" t="s">
        <v>10</v>
      </c>
      <c r="B28" s="27">
        <v>6</v>
      </c>
      <c r="C28" s="27">
        <v>0</v>
      </c>
      <c r="D28" s="28">
        <v>0</v>
      </c>
      <c r="E28" s="27">
        <v>80</v>
      </c>
      <c r="F28" s="27">
        <v>25</v>
      </c>
      <c r="G28" s="28">
        <v>320</v>
      </c>
    </row>
    <row r="29" spans="1:7" x14ac:dyDescent="0.2">
      <c r="A29" s="26" t="s">
        <v>14</v>
      </c>
      <c r="B29" s="27">
        <v>0</v>
      </c>
      <c r="C29" s="27">
        <v>2</v>
      </c>
      <c r="D29" s="28">
        <v>0</v>
      </c>
      <c r="E29" s="27">
        <v>79</v>
      </c>
      <c r="F29" s="27">
        <v>54</v>
      </c>
      <c r="G29" s="28">
        <v>146.30000000000001</v>
      </c>
    </row>
    <row r="30" spans="1:7" x14ac:dyDescent="0.2">
      <c r="A30" s="26" t="s">
        <v>12</v>
      </c>
      <c r="B30" s="27">
        <v>7</v>
      </c>
      <c r="C30" s="27">
        <v>2</v>
      </c>
      <c r="D30" s="28">
        <v>350</v>
      </c>
      <c r="E30" s="27">
        <v>71</v>
      </c>
      <c r="F30" s="27">
        <v>24</v>
      </c>
      <c r="G30" s="28">
        <v>295.83</v>
      </c>
    </row>
    <row r="31" spans="1:7" x14ac:dyDescent="0.2">
      <c r="A31" s="26" t="s">
        <v>11</v>
      </c>
      <c r="B31" s="27">
        <v>8</v>
      </c>
      <c r="C31" s="27">
        <v>1</v>
      </c>
      <c r="D31" s="28">
        <v>800</v>
      </c>
      <c r="E31" s="27">
        <v>70</v>
      </c>
      <c r="F31" s="27">
        <v>36</v>
      </c>
      <c r="G31" s="28">
        <v>194.44</v>
      </c>
    </row>
    <row r="32" spans="1:7" x14ac:dyDescent="0.2">
      <c r="A32" s="26" t="s">
        <v>7</v>
      </c>
      <c r="B32" s="27">
        <v>10</v>
      </c>
      <c r="C32" s="27">
        <v>0</v>
      </c>
      <c r="D32" s="28">
        <v>0</v>
      </c>
      <c r="E32" s="27">
        <v>64</v>
      </c>
      <c r="F32" s="27">
        <v>20</v>
      </c>
      <c r="G32" s="28">
        <v>320</v>
      </c>
    </row>
    <row r="33" spans="1:7" x14ac:dyDescent="0.2">
      <c r="A33" s="26" t="s">
        <v>2</v>
      </c>
      <c r="B33" s="27">
        <v>16</v>
      </c>
      <c r="C33" s="27">
        <v>4</v>
      </c>
      <c r="D33" s="28">
        <v>400</v>
      </c>
      <c r="E33" s="27">
        <v>62</v>
      </c>
      <c r="F33" s="27">
        <v>28</v>
      </c>
      <c r="G33" s="28">
        <v>221.43</v>
      </c>
    </row>
    <row r="34" spans="1:7" x14ac:dyDescent="0.2">
      <c r="A34" s="26" t="s">
        <v>4</v>
      </c>
      <c r="B34" s="27">
        <v>6</v>
      </c>
      <c r="C34" s="27">
        <v>4</v>
      </c>
      <c r="D34" s="28">
        <v>150</v>
      </c>
      <c r="E34" s="27">
        <v>59</v>
      </c>
      <c r="F34" s="27">
        <v>12</v>
      </c>
      <c r="G34" s="28">
        <v>491.67</v>
      </c>
    </row>
    <row r="35" spans="1:7" x14ac:dyDescent="0.2">
      <c r="A35" s="26" t="s">
        <v>9</v>
      </c>
      <c r="B35" s="27">
        <v>2</v>
      </c>
      <c r="C35" s="27">
        <v>0</v>
      </c>
      <c r="D35" s="28">
        <v>0</v>
      </c>
      <c r="E35" s="27">
        <v>55</v>
      </c>
      <c r="F35" s="27">
        <v>19</v>
      </c>
      <c r="G35" s="28">
        <v>289.47000000000003</v>
      </c>
    </row>
    <row r="36" spans="1:7" x14ac:dyDescent="0.2">
      <c r="A36" s="26" t="s">
        <v>3</v>
      </c>
      <c r="B36" s="27">
        <v>7</v>
      </c>
      <c r="C36" s="27">
        <v>15</v>
      </c>
      <c r="D36" s="28">
        <v>46.67</v>
      </c>
      <c r="E36" s="27">
        <v>54</v>
      </c>
      <c r="F36" s="27">
        <v>66</v>
      </c>
      <c r="G36" s="28">
        <v>81.819999999999993</v>
      </c>
    </row>
    <row r="37" spans="1:7" x14ac:dyDescent="0.2">
      <c r="A37" s="26" t="s">
        <v>5</v>
      </c>
      <c r="B37" s="27">
        <v>2</v>
      </c>
      <c r="C37" s="27">
        <v>2</v>
      </c>
      <c r="D37" s="28">
        <v>100</v>
      </c>
      <c r="E37" s="27">
        <v>40</v>
      </c>
      <c r="F37" s="27">
        <v>26</v>
      </c>
      <c r="G37" s="28">
        <v>153.85</v>
      </c>
    </row>
    <row r="38" spans="1:7" x14ac:dyDescent="0.2">
      <c r="A38" s="26" t="s">
        <v>8</v>
      </c>
      <c r="B38" s="27">
        <v>6</v>
      </c>
      <c r="C38" s="27">
        <v>11</v>
      </c>
      <c r="D38" s="28">
        <v>54.55</v>
      </c>
      <c r="E38" s="27">
        <v>36</v>
      </c>
      <c r="F38" s="27">
        <v>57</v>
      </c>
      <c r="G38" s="28">
        <v>63.16</v>
      </c>
    </row>
    <row r="39" spans="1:7" x14ac:dyDescent="0.2">
      <c r="A39" s="26" t="s">
        <v>6</v>
      </c>
      <c r="B39" s="27">
        <v>8</v>
      </c>
      <c r="C39" s="27">
        <v>0</v>
      </c>
      <c r="D39" s="28">
        <v>0</v>
      </c>
      <c r="E39" s="27">
        <v>34</v>
      </c>
      <c r="F39" s="27">
        <v>15</v>
      </c>
      <c r="G39" s="28">
        <v>226.67</v>
      </c>
    </row>
    <row r="40" spans="1:7" x14ac:dyDescent="0.2">
      <c r="A40" s="26" t="s">
        <v>1</v>
      </c>
      <c r="B40" s="27">
        <v>2</v>
      </c>
      <c r="C40" s="27">
        <v>6</v>
      </c>
      <c r="D40" s="28">
        <v>33.33</v>
      </c>
      <c r="E40" s="27">
        <v>26</v>
      </c>
      <c r="F40" s="27">
        <v>19</v>
      </c>
      <c r="G40" s="28">
        <v>136.84</v>
      </c>
    </row>
    <row r="42" spans="1:7" x14ac:dyDescent="0.2">
      <c r="A42" s="38" t="s">
        <v>0</v>
      </c>
      <c r="B42" s="39">
        <f>SUBTOTAL(109,B9:B40)</f>
        <v>4871</v>
      </c>
      <c r="C42" s="39">
        <f>SUBTOTAL(109,C9:C40)</f>
        <v>1700</v>
      </c>
      <c r="D42" s="40">
        <f>IFERROR(SUM(B1:B40)/SUM(C1:C40)*100, 0)</f>
        <v>286.52941176470586</v>
      </c>
      <c r="E42" s="39">
        <f>SUBTOTAL(109,E9:E40)</f>
        <v>26679</v>
      </c>
      <c r="F42" s="39">
        <f>SUBTOTAL(109,F9:F40)</f>
        <v>9215</v>
      </c>
      <c r="G42" s="40">
        <f>IFERROR(SUM(E1:E40)/SUM(F1:F40)*100, 0)</f>
        <v>289.51709169831793</v>
      </c>
    </row>
  </sheetData>
  <pageMargins left="0.35433070866141736" right="0.35433070866141736" top="0.98425196850393704" bottom="0.98425196850393704" header="0.51181102362204722" footer="0.51181102362204722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6F332-C71B-40AF-AF92-BA0260E890FB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9.42578125" style="26" customWidth="1"/>
    <col min="2" max="2" width="9.28515625" style="26" customWidth="1"/>
    <col min="3" max="3" width="11.7109375" style="26" customWidth="1"/>
    <col min="4" max="4" width="8.85546875" style="26" customWidth="1"/>
    <col min="5" max="5" width="10" style="26" customWidth="1"/>
    <col min="6" max="6" width="12.5703125" style="26" customWidth="1"/>
    <col min="7" max="7" width="8.710937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98</v>
      </c>
    </row>
    <row r="4" spans="1:7" x14ac:dyDescent="0.2">
      <c r="A4" s="26" t="s">
        <v>99</v>
      </c>
    </row>
    <row r="5" spans="1:7" x14ac:dyDescent="0.2">
      <c r="A5" s="26" t="s">
        <v>40</v>
      </c>
    </row>
    <row r="6" spans="1:7" x14ac:dyDescent="0.2">
      <c r="A6" s="1" t="s">
        <v>100</v>
      </c>
    </row>
    <row r="7" spans="1:7" x14ac:dyDescent="0.2">
      <c r="B7" s="27"/>
      <c r="C7" s="27"/>
      <c r="D7" s="28"/>
      <c r="E7" s="27"/>
      <c r="F7" s="27"/>
      <c r="G7" s="28"/>
    </row>
    <row r="8" spans="1:7" ht="39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32</v>
      </c>
      <c r="B9" s="27">
        <v>1478</v>
      </c>
      <c r="C9" s="27">
        <v>398</v>
      </c>
      <c r="D9" s="28">
        <v>371.36</v>
      </c>
      <c r="E9" s="27">
        <v>5335</v>
      </c>
      <c r="F9" s="27">
        <v>2487</v>
      </c>
      <c r="G9" s="28">
        <v>214.52</v>
      </c>
    </row>
    <row r="10" spans="1:7" x14ac:dyDescent="0.2">
      <c r="A10" s="26" t="s">
        <v>31</v>
      </c>
      <c r="B10" s="27">
        <v>644</v>
      </c>
      <c r="C10" s="27">
        <v>183</v>
      </c>
      <c r="D10" s="28">
        <v>351.91</v>
      </c>
      <c r="E10" s="27">
        <v>3322</v>
      </c>
      <c r="F10" s="27">
        <v>1377</v>
      </c>
      <c r="G10" s="28">
        <v>241.25</v>
      </c>
    </row>
    <row r="11" spans="1:7" x14ac:dyDescent="0.2">
      <c r="A11" s="26" t="s">
        <v>26</v>
      </c>
      <c r="B11" s="27">
        <v>733</v>
      </c>
      <c r="C11" s="27">
        <v>126</v>
      </c>
      <c r="D11" s="28">
        <v>581.75</v>
      </c>
      <c r="E11" s="27">
        <v>2175</v>
      </c>
      <c r="F11" s="27">
        <v>756</v>
      </c>
      <c r="G11" s="28">
        <v>287.7</v>
      </c>
    </row>
    <row r="12" spans="1:7" x14ac:dyDescent="0.2">
      <c r="A12" s="26" t="s">
        <v>27</v>
      </c>
      <c r="B12" s="27">
        <v>303</v>
      </c>
      <c r="C12" s="27">
        <v>74</v>
      </c>
      <c r="D12" s="28">
        <v>409.46</v>
      </c>
      <c r="E12" s="27">
        <v>1677</v>
      </c>
      <c r="F12" s="27">
        <v>708</v>
      </c>
      <c r="G12" s="28">
        <v>236.86</v>
      </c>
    </row>
    <row r="13" spans="1:7" x14ac:dyDescent="0.2">
      <c r="A13" s="26" t="s">
        <v>25</v>
      </c>
      <c r="B13" s="27">
        <v>398</v>
      </c>
      <c r="C13" s="27">
        <v>226</v>
      </c>
      <c r="D13" s="28">
        <v>176.11</v>
      </c>
      <c r="E13" s="27">
        <v>1625</v>
      </c>
      <c r="F13" s="27">
        <v>780</v>
      </c>
      <c r="G13" s="28">
        <v>208.33</v>
      </c>
    </row>
    <row r="14" spans="1:7" x14ac:dyDescent="0.2">
      <c r="A14" s="26" t="s">
        <v>29</v>
      </c>
      <c r="B14" s="27">
        <v>182</v>
      </c>
      <c r="C14" s="27">
        <v>133</v>
      </c>
      <c r="D14" s="28">
        <v>136.84</v>
      </c>
      <c r="E14" s="27">
        <v>1572</v>
      </c>
      <c r="F14" s="27">
        <v>717</v>
      </c>
      <c r="G14" s="28">
        <v>219.25</v>
      </c>
    </row>
    <row r="15" spans="1:7" x14ac:dyDescent="0.2">
      <c r="A15" s="26" t="s">
        <v>24</v>
      </c>
      <c r="B15" s="27">
        <v>388</v>
      </c>
      <c r="C15" s="27">
        <v>78</v>
      </c>
      <c r="D15" s="28">
        <v>497.44</v>
      </c>
      <c r="E15" s="27">
        <v>1467</v>
      </c>
      <c r="F15" s="27">
        <v>371</v>
      </c>
      <c r="G15" s="28">
        <v>395.42</v>
      </c>
    </row>
    <row r="16" spans="1:7" x14ac:dyDescent="0.2">
      <c r="A16" s="26" t="s">
        <v>30</v>
      </c>
      <c r="B16" s="27">
        <v>206</v>
      </c>
      <c r="C16" s="27">
        <v>47</v>
      </c>
      <c r="D16" s="28">
        <v>438.3</v>
      </c>
      <c r="E16" s="27">
        <v>1272</v>
      </c>
      <c r="F16" s="27">
        <v>579</v>
      </c>
      <c r="G16" s="28">
        <v>219.69</v>
      </c>
    </row>
    <row r="17" spans="1:7" x14ac:dyDescent="0.2">
      <c r="A17" s="26" t="s">
        <v>28</v>
      </c>
      <c r="B17" s="27">
        <v>234</v>
      </c>
      <c r="C17" s="27">
        <v>49</v>
      </c>
      <c r="D17" s="28">
        <v>477.55</v>
      </c>
      <c r="E17" s="27">
        <v>1253</v>
      </c>
      <c r="F17" s="27">
        <v>454</v>
      </c>
      <c r="G17" s="28">
        <v>275.99</v>
      </c>
    </row>
    <row r="18" spans="1:7" x14ac:dyDescent="0.2">
      <c r="A18" s="26" t="s">
        <v>23</v>
      </c>
      <c r="B18" s="27">
        <v>243</v>
      </c>
      <c r="C18" s="27">
        <v>77</v>
      </c>
      <c r="D18" s="28">
        <v>315.58</v>
      </c>
      <c r="E18" s="27">
        <v>1144</v>
      </c>
      <c r="F18" s="27">
        <v>337</v>
      </c>
      <c r="G18" s="28">
        <v>339.47</v>
      </c>
    </row>
    <row r="19" spans="1:7" x14ac:dyDescent="0.2">
      <c r="A19" s="26" t="s">
        <v>22</v>
      </c>
      <c r="B19" s="27">
        <v>31</v>
      </c>
      <c r="C19" s="27">
        <v>28</v>
      </c>
      <c r="D19" s="28">
        <v>110.71</v>
      </c>
      <c r="E19" s="27">
        <v>351</v>
      </c>
      <c r="F19" s="27">
        <v>152</v>
      </c>
      <c r="G19" s="28">
        <v>230.92</v>
      </c>
    </row>
    <row r="20" spans="1:7" x14ac:dyDescent="0.2">
      <c r="A20" s="26" t="s">
        <v>21</v>
      </c>
      <c r="B20" s="27">
        <v>47</v>
      </c>
      <c r="C20" s="27">
        <v>24</v>
      </c>
      <c r="D20" s="28">
        <v>195.83</v>
      </c>
      <c r="E20" s="27">
        <v>326</v>
      </c>
      <c r="F20" s="27">
        <v>163</v>
      </c>
      <c r="G20" s="28">
        <v>200</v>
      </c>
    </row>
    <row r="21" spans="1:7" x14ac:dyDescent="0.2">
      <c r="A21" s="26" t="s">
        <v>18</v>
      </c>
      <c r="B21" s="27">
        <v>38</v>
      </c>
      <c r="C21" s="27">
        <v>32</v>
      </c>
      <c r="D21" s="28">
        <v>118.75</v>
      </c>
      <c r="E21" s="27">
        <v>213</v>
      </c>
      <c r="F21" s="27">
        <v>135</v>
      </c>
      <c r="G21" s="28">
        <v>157.78</v>
      </c>
    </row>
    <row r="22" spans="1:7" x14ac:dyDescent="0.2">
      <c r="A22" s="26" t="s">
        <v>19</v>
      </c>
      <c r="B22" s="27">
        <v>10</v>
      </c>
      <c r="C22" s="27">
        <v>16</v>
      </c>
      <c r="D22" s="28">
        <v>62.5</v>
      </c>
      <c r="E22" s="27">
        <v>202</v>
      </c>
      <c r="F22" s="27">
        <v>145</v>
      </c>
      <c r="G22" s="28">
        <v>139.31</v>
      </c>
    </row>
    <row r="23" spans="1:7" x14ac:dyDescent="0.2">
      <c r="A23" s="26" t="s">
        <v>20</v>
      </c>
      <c r="B23" s="27">
        <v>56</v>
      </c>
      <c r="C23" s="27">
        <v>38</v>
      </c>
      <c r="D23" s="28">
        <v>147.37</v>
      </c>
      <c r="E23" s="27">
        <v>200</v>
      </c>
      <c r="F23" s="27">
        <v>192</v>
      </c>
      <c r="G23" s="28">
        <v>104.17</v>
      </c>
    </row>
    <row r="24" spans="1:7" x14ac:dyDescent="0.2">
      <c r="A24" s="26" t="s">
        <v>13</v>
      </c>
      <c r="B24" s="27">
        <v>57</v>
      </c>
      <c r="C24" s="27">
        <v>29</v>
      </c>
      <c r="D24" s="28">
        <v>196.55</v>
      </c>
      <c r="E24" s="27">
        <v>199</v>
      </c>
      <c r="F24" s="27">
        <v>93</v>
      </c>
      <c r="G24" s="28">
        <v>213.98</v>
      </c>
    </row>
    <row r="25" spans="1:7" x14ac:dyDescent="0.2">
      <c r="A25" s="26" t="s">
        <v>16</v>
      </c>
      <c r="B25" s="27">
        <v>26</v>
      </c>
      <c r="C25" s="27">
        <v>0</v>
      </c>
      <c r="D25" s="28">
        <v>0</v>
      </c>
      <c r="E25" s="27">
        <v>160</v>
      </c>
      <c r="F25" s="27">
        <v>69</v>
      </c>
      <c r="G25" s="28">
        <v>231.88</v>
      </c>
    </row>
    <row r="26" spans="1:7" x14ac:dyDescent="0.2">
      <c r="A26" s="26" t="s">
        <v>17</v>
      </c>
      <c r="B26" s="27">
        <v>41</v>
      </c>
      <c r="C26" s="27">
        <v>6</v>
      </c>
      <c r="D26" s="28">
        <v>683.33</v>
      </c>
      <c r="E26" s="27">
        <v>143</v>
      </c>
      <c r="F26" s="27">
        <v>121</v>
      </c>
      <c r="G26" s="28">
        <v>118.18</v>
      </c>
    </row>
    <row r="27" spans="1:7" x14ac:dyDescent="0.2">
      <c r="A27" s="26" t="s">
        <v>15</v>
      </c>
      <c r="B27" s="27">
        <v>14</v>
      </c>
      <c r="C27" s="27">
        <v>12</v>
      </c>
      <c r="D27" s="28">
        <v>116.67</v>
      </c>
      <c r="E27" s="27">
        <v>113</v>
      </c>
      <c r="F27" s="27">
        <v>55</v>
      </c>
      <c r="G27" s="28">
        <v>205.45</v>
      </c>
    </row>
    <row r="28" spans="1:7" x14ac:dyDescent="0.2">
      <c r="A28" s="26" t="s">
        <v>11</v>
      </c>
      <c r="B28" s="27">
        <v>2</v>
      </c>
      <c r="C28" s="27">
        <v>1</v>
      </c>
      <c r="D28" s="28">
        <v>200</v>
      </c>
      <c r="E28" s="27">
        <v>104</v>
      </c>
      <c r="F28" s="27">
        <v>52</v>
      </c>
      <c r="G28" s="28">
        <v>200</v>
      </c>
    </row>
    <row r="29" spans="1:7" x14ac:dyDescent="0.2">
      <c r="A29" s="26" t="s">
        <v>4</v>
      </c>
      <c r="B29" s="27">
        <v>64</v>
      </c>
      <c r="C29" s="27">
        <v>27</v>
      </c>
      <c r="D29" s="28">
        <v>237.04</v>
      </c>
      <c r="E29" s="27">
        <v>92</v>
      </c>
      <c r="F29" s="27">
        <v>45</v>
      </c>
      <c r="G29" s="28">
        <v>204.44</v>
      </c>
    </row>
    <row r="30" spans="1:7" x14ac:dyDescent="0.2">
      <c r="A30" s="26" t="s">
        <v>14</v>
      </c>
      <c r="B30" s="27">
        <v>18</v>
      </c>
      <c r="C30" s="27">
        <v>3</v>
      </c>
      <c r="D30" s="28">
        <v>600</v>
      </c>
      <c r="E30" s="27">
        <v>90</v>
      </c>
      <c r="F30" s="27">
        <v>47</v>
      </c>
      <c r="G30" s="28">
        <v>191.49</v>
      </c>
    </row>
    <row r="31" spans="1:7" x14ac:dyDescent="0.2">
      <c r="A31" s="26" t="s">
        <v>10</v>
      </c>
      <c r="B31" s="27">
        <v>6</v>
      </c>
      <c r="C31" s="27">
        <v>2</v>
      </c>
      <c r="D31" s="28">
        <v>300</v>
      </c>
      <c r="E31" s="27">
        <v>82</v>
      </c>
      <c r="F31" s="27">
        <v>29</v>
      </c>
      <c r="G31" s="28">
        <v>282.76</v>
      </c>
    </row>
    <row r="32" spans="1:7" x14ac:dyDescent="0.2">
      <c r="A32" s="26" t="s">
        <v>7</v>
      </c>
      <c r="B32" s="27">
        <v>0</v>
      </c>
      <c r="C32" s="27">
        <v>2</v>
      </c>
      <c r="D32" s="28">
        <v>0</v>
      </c>
      <c r="E32" s="27">
        <v>73</v>
      </c>
      <c r="F32" s="27">
        <v>18</v>
      </c>
      <c r="G32" s="28">
        <v>405.56</v>
      </c>
    </row>
    <row r="33" spans="1:7" x14ac:dyDescent="0.2">
      <c r="A33" s="26" t="s">
        <v>9</v>
      </c>
      <c r="B33" s="27">
        <v>0</v>
      </c>
      <c r="C33" s="27">
        <v>0</v>
      </c>
      <c r="D33" s="28">
        <v>0</v>
      </c>
      <c r="E33" s="27">
        <v>59</v>
      </c>
      <c r="F33" s="27">
        <v>14</v>
      </c>
      <c r="G33" s="28">
        <v>421.43</v>
      </c>
    </row>
    <row r="34" spans="1:7" x14ac:dyDescent="0.2">
      <c r="A34" s="26" t="s">
        <v>5</v>
      </c>
      <c r="B34" s="27">
        <v>10</v>
      </c>
      <c r="C34" s="27">
        <v>11</v>
      </c>
      <c r="D34" s="28">
        <v>90.91</v>
      </c>
      <c r="E34" s="27">
        <v>54</v>
      </c>
      <c r="F34" s="27">
        <v>26</v>
      </c>
      <c r="G34" s="28">
        <v>207.69</v>
      </c>
    </row>
    <row r="35" spans="1:7" x14ac:dyDescent="0.2">
      <c r="A35" s="26" t="s">
        <v>2</v>
      </c>
      <c r="B35" s="27">
        <v>6</v>
      </c>
      <c r="C35" s="27">
        <v>7</v>
      </c>
      <c r="D35" s="28">
        <v>85.71</v>
      </c>
      <c r="E35" s="27">
        <v>52</v>
      </c>
      <c r="F35" s="27">
        <v>28</v>
      </c>
      <c r="G35" s="28">
        <v>185.71</v>
      </c>
    </row>
    <row r="36" spans="1:7" x14ac:dyDescent="0.2">
      <c r="A36" s="26" t="s">
        <v>3</v>
      </c>
      <c r="B36" s="27">
        <f>9+2</f>
        <v>11</v>
      </c>
      <c r="C36" s="27">
        <f>11+4</f>
        <v>15</v>
      </c>
      <c r="D36" s="28">
        <v>81.819999999999993</v>
      </c>
      <c r="E36" s="27">
        <f>49+2</f>
        <v>51</v>
      </c>
      <c r="F36" s="27">
        <f>43+10</f>
        <v>53</v>
      </c>
      <c r="G36" s="28">
        <v>113.95</v>
      </c>
    </row>
    <row r="37" spans="1:7" x14ac:dyDescent="0.2">
      <c r="A37" s="26" t="s">
        <v>12</v>
      </c>
      <c r="B37" s="27">
        <v>7</v>
      </c>
      <c r="C37" s="27">
        <v>7</v>
      </c>
      <c r="D37" s="28">
        <v>100</v>
      </c>
      <c r="E37" s="27">
        <v>46</v>
      </c>
      <c r="F37" s="27">
        <v>33</v>
      </c>
      <c r="G37" s="28">
        <v>139.38999999999999</v>
      </c>
    </row>
    <row r="38" spans="1:7" x14ac:dyDescent="0.2">
      <c r="A38" s="26" t="s">
        <v>6</v>
      </c>
      <c r="B38" s="27">
        <v>0</v>
      </c>
      <c r="C38" s="27">
        <v>3</v>
      </c>
      <c r="D38" s="28">
        <v>0</v>
      </c>
      <c r="E38" s="27">
        <v>42</v>
      </c>
      <c r="F38" s="27">
        <v>25</v>
      </c>
      <c r="G38" s="28">
        <v>168</v>
      </c>
    </row>
    <row r="39" spans="1:7" x14ac:dyDescent="0.2">
      <c r="A39" s="26" t="s">
        <v>8</v>
      </c>
      <c r="B39" s="27">
        <v>0</v>
      </c>
      <c r="C39" s="27">
        <v>1</v>
      </c>
      <c r="D39" s="28">
        <v>0</v>
      </c>
      <c r="E39" s="27">
        <v>33</v>
      </c>
      <c r="F39" s="27">
        <v>32</v>
      </c>
      <c r="G39" s="28">
        <v>103.12</v>
      </c>
    </row>
    <row r="40" spans="1:7" x14ac:dyDescent="0.2">
      <c r="A40" s="26" t="s">
        <v>1</v>
      </c>
      <c r="B40" s="27">
        <v>7</v>
      </c>
      <c r="C40" s="27">
        <v>0</v>
      </c>
      <c r="D40" s="28">
        <v>0</v>
      </c>
      <c r="E40" s="27">
        <v>32</v>
      </c>
      <c r="F40" s="27">
        <v>4</v>
      </c>
      <c r="G40" s="28">
        <v>800</v>
      </c>
    </row>
    <row r="42" spans="1:7" x14ac:dyDescent="0.2">
      <c r="A42" s="38" t="s">
        <v>0</v>
      </c>
      <c r="B42" s="39">
        <f>SUBTOTAL(109,B9:B40)</f>
        <v>5260</v>
      </c>
      <c r="C42" s="39">
        <f>SUBTOTAL(109,C9:C40)</f>
        <v>1655</v>
      </c>
      <c r="D42" s="40">
        <f>IFERROR(SUM(B1:B40)/SUM(C1:C40)*100, 0)</f>
        <v>317.82477341389728</v>
      </c>
      <c r="E42" s="39">
        <f>SUBTOTAL(109,E9:E40)</f>
        <v>23559</v>
      </c>
      <c r="F42" s="39">
        <f>SUBTOTAL(109,F9:F40)</f>
        <v>10097</v>
      </c>
      <c r="G42" s="40">
        <f>IFERROR(SUM(E1:E40)/SUM(F1:F40)*100, 0)</f>
        <v>233.32673071209271</v>
      </c>
    </row>
  </sheetData>
  <pageMargins left="0.15748031496062992" right="0.15748031496062992" top="0.98425196850393704" bottom="0.98425196850393704" header="0.51181102362204722" footer="0.5118110236220472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>
      <pane ySplit="8" topLeftCell="A30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8.85546875" style="2" customWidth="1"/>
    <col min="2" max="2" width="8.85546875" style="2" customWidth="1"/>
    <col min="3" max="3" width="12.28515625" style="2" customWidth="1"/>
    <col min="4" max="4" width="9.7109375" style="2" customWidth="1"/>
    <col min="5" max="5" width="9.85546875" style="2" customWidth="1"/>
    <col min="6" max="6" width="11.7109375" style="2" customWidth="1"/>
    <col min="7" max="7" width="8.28515625" style="2" customWidth="1"/>
    <col min="8" max="16384" width="9.14062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46</v>
      </c>
    </row>
    <row r="4" spans="1:7" x14ac:dyDescent="0.2">
      <c r="A4" s="2" t="s">
        <v>47</v>
      </c>
    </row>
    <row r="5" spans="1:7" x14ac:dyDescent="0.2">
      <c r="A5" s="2" t="s">
        <v>40</v>
      </c>
    </row>
    <row r="6" spans="1:7" x14ac:dyDescent="0.2">
      <c r="A6" s="1" t="s">
        <v>48</v>
      </c>
    </row>
    <row r="7" spans="1:7" x14ac:dyDescent="0.2">
      <c r="B7" s="3"/>
      <c r="C7" s="3"/>
      <c r="D7" s="4"/>
      <c r="E7" s="3"/>
      <c r="F7" s="3"/>
      <c r="G7" s="4"/>
    </row>
    <row r="8" spans="1:7" ht="39" customHeight="1" x14ac:dyDescent="0.2">
      <c r="A8" s="11" t="s">
        <v>39</v>
      </c>
      <c r="B8" s="12" t="s">
        <v>38</v>
      </c>
      <c r="C8" s="12" t="s">
        <v>37</v>
      </c>
      <c r="D8" s="13" t="s">
        <v>36</v>
      </c>
      <c r="E8" s="12" t="s">
        <v>35</v>
      </c>
      <c r="F8" s="12" t="s">
        <v>34</v>
      </c>
      <c r="G8" s="13" t="s">
        <v>33</v>
      </c>
    </row>
    <row r="9" spans="1:7" x14ac:dyDescent="0.2">
      <c r="A9" s="2" t="s">
        <v>32</v>
      </c>
      <c r="B9" s="3">
        <v>254</v>
      </c>
      <c r="C9" s="3">
        <v>184</v>
      </c>
      <c r="D9" s="4">
        <v>138.04</v>
      </c>
      <c r="E9" s="3">
        <v>608</v>
      </c>
      <c r="F9" s="3">
        <v>800</v>
      </c>
      <c r="G9" s="4">
        <v>76</v>
      </c>
    </row>
    <row r="10" spans="1:7" x14ac:dyDescent="0.2">
      <c r="A10" s="2" t="s">
        <v>31</v>
      </c>
      <c r="B10" s="3">
        <v>175</v>
      </c>
      <c r="C10" s="3">
        <v>84</v>
      </c>
      <c r="D10" s="4">
        <v>208.33</v>
      </c>
      <c r="E10" s="3">
        <v>309</v>
      </c>
      <c r="F10" s="3">
        <v>352</v>
      </c>
      <c r="G10" s="4">
        <v>87.78</v>
      </c>
    </row>
    <row r="11" spans="1:7" x14ac:dyDescent="0.2">
      <c r="A11" s="2" t="s">
        <v>25</v>
      </c>
      <c r="B11" s="3">
        <v>51</v>
      </c>
      <c r="C11" s="3">
        <v>99</v>
      </c>
      <c r="D11" s="4">
        <v>51.52</v>
      </c>
      <c r="E11" s="3">
        <v>223</v>
      </c>
      <c r="F11" s="3">
        <v>248</v>
      </c>
      <c r="G11" s="4">
        <v>89.92</v>
      </c>
    </row>
    <row r="12" spans="1:7" x14ac:dyDescent="0.2">
      <c r="A12" s="2" t="s">
        <v>26</v>
      </c>
      <c r="B12" s="3">
        <v>90</v>
      </c>
      <c r="C12" s="3">
        <v>70</v>
      </c>
      <c r="D12" s="4">
        <v>128.57</v>
      </c>
      <c r="E12" s="3">
        <v>215</v>
      </c>
      <c r="F12" s="3">
        <v>232</v>
      </c>
      <c r="G12" s="4">
        <v>92.67</v>
      </c>
    </row>
    <row r="13" spans="1:7" x14ac:dyDescent="0.2">
      <c r="A13" s="2" t="s">
        <v>29</v>
      </c>
      <c r="B13" s="3">
        <v>100</v>
      </c>
      <c r="C13" s="3">
        <v>52</v>
      </c>
      <c r="D13" s="4">
        <v>192.31</v>
      </c>
      <c r="E13" s="3">
        <v>214</v>
      </c>
      <c r="F13" s="3">
        <v>270</v>
      </c>
      <c r="G13" s="4">
        <v>79.260000000000005</v>
      </c>
    </row>
    <row r="14" spans="1:7" x14ac:dyDescent="0.2">
      <c r="A14" s="2" t="s">
        <v>27</v>
      </c>
      <c r="B14" s="3">
        <v>58</v>
      </c>
      <c r="C14" s="3">
        <v>15</v>
      </c>
      <c r="D14" s="4">
        <v>386.67</v>
      </c>
      <c r="E14" s="3">
        <v>186</v>
      </c>
      <c r="F14" s="3">
        <v>73</v>
      </c>
      <c r="G14" s="4">
        <v>254.79</v>
      </c>
    </row>
    <row r="15" spans="1:7" x14ac:dyDescent="0.2">
      <c r="A15" s="2" t="s">
        <v>30</v>
      </c>
      <c r="B15" s="3">
        <v>14</v>
      </c>
      <c r="C15" s="3">
        <v>12</v>
      </c>
      <c r="D15" s="4">
        <v>116.67</v>
      </c>
      <c r="E15" s="3">
        <v>151</v>
      </c>
      <c r="F15" s="3">
        <v>232</v>
      </c>
      <c r="G15" s="4">
        <v>65.09</v>
      </c>
    </row>
    <row r="16" spans="1:7" x14ac:dyDescent="0.2">
      <c r="A16" s="2" t="s">
        <v>24</v>
      </c>
      <c r="B16" s="3">
        <v>38</v>
      </c>
      <c r="C16" s="3">
        <v>4</v>
      </c>
      <c r="D16" s="4">
        <v>950</v>
      </c>
      <c r="E16" s="3">
        <v>77</v>
      </c>
      <c r="F16" s="3">
        <v>26</v>
      </c>
      <c r="G16" s="4">
        <v>296.14999999999998</v>
      </c>
    </row>
    <row r="17" spans="1:7" x14ac:dyDescent="0.2">
      <c r="A17" s="2" t="s">
        <v>23</v>
      </c>
      <c r="B17" s="3">
        <v>12</v>
      </c>
      <c r="C17" s="3">
        <v>1</v>
      </c>
      <c r="D17" s="4">
        <v>1200</v>
      </c>
      <c r="E17" s="3">
        <v>46</v>
      </c>
      <c r="F17" s="3">
        <v>39</v>
      </c>
      <c r="G17" s="4">
        <v>117.95</v>
      </c>
    </row>
    <row r="18" spans="1:7" x14ac:dyDescent="0.2">
      <c r="A18" s="2" t="s">
        <v>18</v>
      </c>
      <c r="B18" s="3">
        <v>20</v>
      </c>
      <c r="C18" s="3">
        <v>8</v>
      </c>
      <c r="D18" s="4">
        <v>250</v>
      </c>
      <c r="E18" s="3">
        <v>40</v>
      </c>
      <c r="F18" s="3">
        <v>25</v>
      </c>
      <c r="G18" s="4">
        <v>160</v>
      </c>
    </row>
    <row r="19" spans="1:7" x14ac:dyDescent="0.2">
      <c r="A19" s="2" t="s">
        <v>19</v>
      </c>
      <c r="B19" s="3">
        <v>0</v>
      </c>
      <c r="C19" s="3">
        <v>0</v>
      </c>
      <c r="D19" s="4">
        <v>0</v>
      </c>
      <c r="E19" s="3">
        <v>34</v>
      </c>
      <c r="F19" s="3">
        <v>24</v>
      </c>
      <c r="G19" s="4">
        <v>141.66999999999999</v>
      </c>
    </row>
    <row r="20" spans="1:7" x14ac:dyDescent="0.2">
      <c r="A20" s="2" t="s">
        <v>16</v>
      </c>
      <c r="B20" s="3">
        <v>8</v>
      </c>
      <c r="C20" s="3">
        <v>10</v>
      </c>
      <c r="D20" s="4">
        <v>80</v>
      </c>
      <c r="E20" s="3">
        <v>25</v>
      </c>
      <c r="F20" s="3">
        <v>32</v>
      </c>
      <c r="G20" s="4">
        <v>78.12</v>
      </c>
    </row>
    <row r="21" spans="1:7" x14ac:dyDescent="0.2">
      <c r="A21" s="2" t="s">
        <v>15</v>
      </c>
      <c r="B21" s="3">
        <v>8</v>
      </c>
      <c r="C21" s="3">
        <v>0</v>
      </c>
      <c r="D21" s="4">
        <v>0</v>
      </c>
      <c r="E21" s="3">
        <v>22</v>
      </c>
      <c r="F21" s="3">
        <v>20</v>
      </c>
      <c r="G21" s="4">
        <v>110</v>
      </c>
    </row>
    <row r="22" spans="1:7" x14ac:dyDescent="0.2">
      <c r="A22" s="2" t="s">
        <v>13</v>
      </c>
      <c r="B22" s="3">
        <v>6</v>
      </c>
      <c r="C22" s="3">
        <v>5</v>
      </c>
      <c r="D22" s="4">
        <v>120</v>
      </c>
      <c r="E22" s="3">
        <v>17</v>
      </c>
      <c r="F22" s="3">
        <v>9</v>
      </c>
      <c r="G22" s="4">
        <v>188.89</v>
      </c>
    </row>
    <row r="23" spans="1:7" x14ac:dyDescent="0.2">
      <c r="A23" s="2" t="s">
        <v>2</v>
      </c>
      <c r="B23" s="3">
        <v>9</v>
      </c>
      <c r="C23" s="3">
        <v>7</v>
      </c>
      <c r="D23" s="4">
        <v>128.57</v>
      </c>
      <c r="E23" s="3">
        <v>17</v>
      </c>
      <c r="F23" s="3">
        <v>9</v>
      </c>
      <c r="G23" s="4">
        <v>188.89</v>
      </c>
    </row>
    <row r="24" spans="1:7" x14ac:dyDescent="0.2">
      <c r="A24" s="2" t="s">
        <v>28</v>
      </c>
      <c r="B24" s="3">
        <v>0</v>
      </c>
      <c r="C24" s="3">
        <v>0</v>
      </c>
      <c r="D24" s="4">
        <v>0</v>
      </c>
      <c r="E24" s="3">
        <v>15</v>
      </c>
      <c r="F24" s="3">
        <v>17</v>
      </c>
      <c r="G24" s="4">
        <v>88.24</v>
      </c>
    </row>
    <row r="25" spans="1:7" x14ac:dyDescent="0.2">
      <c r="A25" s="2" t="s">
        <v>10</v>
      </c>
      <c r="B25" s="3">
        <v>5</v>
      </c>
      <c r="C25" s="3">
        <v>0</v>
      </c>
      <c r="D25" s="4">
        <v>0</v>
      </c>
      <c r="E25" s="3">
        <v>15</v>
      </c>
      <c r="F25" s="3">
        <v>7</v>
      </c>
      <c r="G25" s="4">
        <v>214.29</v>
      </c>
    </row>
    <row r="26" spans="1:7" x14ac:dyDescent="0.2">
      <c r="A26" s="2" t="s">
        <v>17</v>
      </c>
      <c r="B26" s="3">
        <v>5</v>
      </c>
      <c r="C26" s="3">
        <v>0</v>
      </c>
      <c r="D26" s="4">
        <v>0</v>
      </c>
      <c r="E26" s="3">
        <v>13</v>
      </c>
      <c r="F26" s="3">
        <v>8</v>
      </c>
      <c r="G26" s="4">
        <v>162.5</v>
      </c>
    </row>
    <row r="27" spans="1:7" x14ac:dyDescent="0.2">
      <c r="A27" s="2" t="s">
        <v>3</v>
      </c>
      <c r="B27" s="3">
        <v>3</v>
      </c>
      <c r="C27" s="3">
        <v>7</v>
      </c>
      <c r="D27" s="4">
        <v>42.86</v>
      </c>
      <c r="E27" s="3">
        <v>12</v>
      </c>
      <c r="F27" s="3">
        <f>33+12</f>
        <v>45</v>
      </c>
      <c r="G27" s="4">
        <v>36.36</v>
      </c>
    </row>
    <row r="28" spans="1:7" x14ac:dyDescent="0.2">
      <c r="A28" s="2" t="s">
        <v>22</v>
      </c>
      <c r="B28" s="3">
        <v>1</v>
      </c>
      <c r="C28" s="3">
        <v>7</v>
      </c>
      <c r="D28" s="4">
        <v>14.29</v>
      </c>
      <c r="E28" s="3">
        <v>11</v>
      </c>
      <c r="F28" s="3">
        <v>28</v>
      </c>
      <c r="G28" s="4">
        <v>39.29</v>
      </c>
    </row>
    <row r="29" spans="1:7" x14ac:dyDescent="0.2">
      <c r="A29" s="2" t="s">
        <v>5</v>
      </c>
      <c r="B29" s="3">
        <v>0</v>
      </c>
      <c r="C29" s="3">
        <v>6</v>
      </c>
      <c r="D29" s="4">
        <v>0</v>
      </c>
      <c r="E29" s="3">
        <v>11</v>
      </c>
      <c r="F29" s="3">
        <v>56</v>
      </c>
      <c r="G29" s="4">
        <v>19.64</v>
      </c>
    </row>
    <row r="30" spans="1:7" x14ac:dyDescent="0.2">
      <c r="A30" s="2" t="s">
        <v>7</v>
      </c>
      <c r="B30" s="3">
        <v>0</v>
      </c>
      <c r="C30" s="3">
        <v>3</v>
      </c>
      <c r="D30" s="4">
        <v>0</v>
      </c>
      <c r="E30" s="3">
        <v>11</v>
      </c>
      <c r="F30" s="3">
        <v>21</v>
      </c>
      <c r="G30" s="4">
        <v>52.38</v>
      </c>
    </row>
    <row r="31" spans="1:7" x14ac:dyDescent="0.2">
      <c r="A31" s="2" t="s">
        <v>21</v>
      </c>
      <c r="B31" s="3">
        <v>0</v>
      </c>
      <c r="C31" s="3">
        <v>0</v>
      </c>
      <c r="D31" s="4">
        <v>0</v>
      </c>
      <c r="E31" s="3">
        <v>8</v>
      </c>
      <c r="F31" s="3">
        <v>5</v>
      </c>
      <c r="G31" s="4">
        <v>160</v>
      </c>
    </row>
    <row r="32" spans="1:7" x14ac:dyDescent="0.2">
      <c r="A32" s="2" t="s">
        <v>6</v>
      </c>
      <c r="B32" s="3">
        <v>0</v>
      </c>
      <c r="C32" s="3">
        <v>0</v>
      </c>
      <c r="D32" s="4">
        <v>0</v>
      </c>
      <c r="E32" s="3">
        <v>8</v>
      </c>
      <c r="F32" s="3">
        <v>15</v>
      </c>
      <c r="G32" s="4">
        <v>53.33</v>
      </c>
    </row>
    <row r="33" spans="1:7" x14ac:dyDescent="0.2">
      <c r="A33" s="2" t="s">
        <v>4</v>
      </c>
      <c r="B33" s="3">
        <v>0</v>
      </c>
      <c r="C33" s="3">
        <v>3</v>
      </c>
      <c r="D33" s="4">
        <v>0</v>
      </c>
      <c r="E33" s="3">
        <v>7</v>
      </c>
      <c r="F33" s="3">
        <v>17</v>
      </c>
      <c r="G33" s="4">
        <v>41.18</v>
      </c>
    </row>
    <row r="34" spans="1:7" x14ac:dyDescent="0.2">
      <c r="A34" s="2" t="s">
        <v>14</v>
      </c>
      <c r="B34" s="3">
        <v>0</v>
      </c>
      <c r="C34" s="3">
        <v>0</v>
      </c>
      <c r="D34" s="4">
        <v>0</v>
      </c>
      <c r="E34" s="3">
        <v>7</v>
      </c>
      <c r="F34" s="3">
        <v>21</v>
      </c>
      <c r="G34" s="4">
        <v>33.33</v>
      </c>
    </row>
    <row r="35" spans="1:7" x14ac:dyDescent="0.2">
      <c r="A35" s="2" t="s">
        <v>12</v>
      </c>
      <c r="B35" s="3">
        <v>0</v>
      </c>
      <c r="C35" s="3">
        <v>0</v>
      </c>
      <c r="D35" s="4">
        <v>0</v>
      </c>
      <c r="E35" s="3">
        <v>5</v>
      </c>
      <c r="F35" s="3">
        <v>16</v>
      </c>
      <c r="G35" s="4">
        <v>31.25</v>
      </c>
    </row>
    <row r="36" spans="1:7" x14ac:dyDescent="0.2">
      <c r="A36" s="2" t="s">
        <v>8</v>
      </c>
      <c r="B36" s="3">
        <v>0</v>
      </c>
      <c r="C36" s="3">
        <v>6</v>
      </c>
      <c r="D36" s="4">
        <v>0</v>
      </c>
      <c r="E36" s="3">
        <v>4</v>
      </c>
      <c r="F36" s="3">
        <v>18</v>
      </c>
      <c r="G36" s="4">
        <v>22.22</v>
      </c>
    </row>
    <row r="37" spans="1:7" x14ac:dyDescent="0.2">
      <c r="A37" s="2" t="s">
        <v>11</v>
      </c>
      <c r="B37" s="3">
        <v>0</v>
      </c>
      <c r="C37" s="3">
        <v>3</v>
      </c>
      <c r="D37" s="4">
        <v>0</v>
      </c>
      <c r="E37" s="3">
        <v>3</v>
      </c>
      <c r="F37" s="3">
        <v>17</v>
      </c>
      <c r="G37" s="4">
        <v>17.649999999999999</v>
      </c>
    </row>
    <row r="38" spans="1:7" x14ac:dyDescent="0.2">
      <c r="A38" s="2" t="s">
        <v>1</v>
      </c>
      <c r="B38" s="3">
        <v>0</v>
      </c>
      <c r="C38" s="3">
        <v>0</v>
      </c>
      <c r="D38" s="4">
        <v>0</v>
      </c>
      <c r="E38" s="3">
        <v>2</v>
      </c>
      <c r="F38" s="3">
        <v>9</v>
      </c>
      <c r="G38" s="4">
        <v>22.22</v>
      </c>
    </row>
    <row r="39" spans="1:7" x14ac:dyDescent="0.2">
      <c r="A39" s="2" t="s">
        <v>9</v>
      </c>
      <c r="B39" s="3">
        <v>0</v>
      </c>
      <c r="C39" s="3">
        <v>0</v>
      </c>
      <c r="D39" s="4">
        <v>0</v>
      </c>
      <c r="E39" s="3">
        <v>1</v>
      </c>
      <c r="F39" s="3">
        <v>1</v>
      </c>
      <c r="G39" s="4">
        <v>100</v>
      </c>
    </row>
    <row r="40" spans="1:7" x14ac:dyDescent="0.2">
      <c r="A40" s="2" t="s">
        <v>20</v>
      </c>
      <c r="B40" s="3">
        <v>0</v>
      </c>
      <c r="C40" s="3">
        <v>1</v>
      </c>
      <c r="D40" s="4">
        <v>0</v>
      </c>
      <c r="E40" s="3">
        <v>0</v>
      </c>
      <c r="F40" s="3">
        <v>2</v>
      </c>
      <c r="G40" s="4">
        <v>0</v>
      </c>
    </row>
    <row r="42" spans="1:7" x14ac:dyDescent="0.2">
      <c r="A42" s="14" t="s">
        <v>0</v>
      </c>
      <c r="B42" s="15">
        <f>SUBTOTAL(109,B9:B40)</f>
        <v>857</v>
      </c>
      <c r="C42" s="15">
        <f>SUBTOTAL(109,C9:C40)</f>
        <v>587</v>
      </c>
      <c r="D42" s="16">
        <f>IFERROR(SUM(B1:B40)/SUM(C1:C40)*100, 0)</f>
        <v>145.99659284497443</v>
      </c>
      <c r="E42" s="15">
        <f>SUBTOTAL(109,E9:E40)</f>
        <v>2317</v>
      </c>
      <c r="F42" s="15">
        <f>SUBTOTAL(109,F9:F40)</f>
        <v>2694</v>
      </c>
      <c r="G42" s="16">
        <f>IFERROR(SUM(E1:E40)/SUM(F1:F40)*100, 0)</f>
        <v>86.005939123979218</v>
      </c>
    </row>
  </sheetData>
  <pageMargins left="0.35433070866141736" right="0" top="0.98425196850393704" bottom="0.98425196850393704" header="0.51181102362204722" footer="0.511811023622047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6D07-D225-4987-849C-11FFEC218E33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28515625" style="26" customWidth="1"/>
    <col min="2" max="2" width="9.85546875" style="26" customWidth="1"/>
    <col min="3" max="3" width="11.7109375" style="26" customWidth="1"/>
    <col min="4" max="4" width="10.85546875" style="26" customWidth="1"/>
    <col min="5" max="5" width="10.42578125" style="26" customWidth="1"/>
    <col min="6" max="6" width="12.42578125" style="26" customWidth="1"/>
    <col min="7" max="7" width="10.2851562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101</v>
      </c>
    </row>
    <row r="4" spans="1:7" x14ac:dyDescent="0.2">
      <c r="A4" s="26" t="s">
        <v>102</v>
      </c>
    </row>
    <row r="5" spans="1:7" x14ac:dyDescent="0.2">
      <c r="A5" s="26" t="s">
        <v>40</v>
      </c>
    </row>
    <row r="6" spans="1:7" x14ac:dyDescent="0.2">
      <c r="A6" s="1" t="s">
        <v>103</v>
      </c>
    </row>
    <row r="7" spans="1:7" x14ac:dyDescent="0.2">
      <c r="B7" s="27"/>
      <c r="C7" s="27"/>
      <c r="D7" s="28"/>
      <c r="E7" s="27"/>
      <c r="F7" s="27"/>
      <c r="G7" s="28"/>
    </row>
    <row r="8" spans="1:7" ht="39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32</v>
      </c>
      <c r="B9" s="27">
        <v>1615</v>
      </c>
      <c r="C9" s="27">
        <v>455</v>
      </c>
      <c r="D9" s="28">
        <v>354.95</v>
      </c>
      <c r="E9" s="27">
        <v>7500</v>
      </c>
      <c r="F9" s="27">
        <v>2591</v>
      </c>
      <c r="G9" s="28">
        <v>289.45999999999998</v>
      </c>
    </row>
    <row r="10" spans="1:7" x14ac:dyDescent="0.2">
      <c r="A10" s="26" t="s">
        <v>31</v>
      </c>
      <c r="B10" s="27">
        <v>1611</v>
      </c>
      <c r="C10" s="27">
        <v>975</v>
      </c>
      <c r="D10" s="28">
        <v>165.23</v>
      </c>
      <c r="E10" s="27">
        <v>5414</v>
      </c>
      <c r="F10" s="27">
        <v>2053</v>
      </c>
      <c r="G10" s="28">
        <v>263.70999999999998</v>
      </c>
    </row>
    <row r="11" spans="1:7" x14ac:dyDescent="0.2">
      <c r="A11" s="26" t="s">
        <v>26</v>
      </c>
      <c r="B11" s="27">
        <v>820</v>
      </c>
      <c r="C11" s="27">
        <v>140</v>
      </c>
      <c r="D11" s="28">
        <v>585.71</v>
      </c>
      <c r="E11" s="27">
        <v>3316</v>
      </c>
      <c r="F11" s="27">
        <v>830</v>
      </c>
      <c r="G11" s="28">
        <v>399.52</v>
      </c>
    </row>
    <row r="12" spans="1:7" x14ac:dyDescent="0.2">
      <c r="A12" s="26" t="s">
        <v>27</v>
      </c>
      <c r="B12" s="27">
        <v>480</v>
      </c>
      <c r="C12" s="27">
        <v>95</v>
      </c>
      <c r="D12" s="28">
        <v>505.26</v>
      </c>
      <c r="E12" s="27">
        <v>2587</v>
      </c>
      <c r="F12" s="27">
        <v>960</v>
      </c>
      <c r="G12" s="28">
        <v>269.48</v>
      </c>
    </row>
    <row r="13" spans="1:7" x14ac:dyDescent="0.2">
      <c r="A13" s="26" t="s">
        <v>29</v>
      </c>
      <c r="B13" s="27">
        <v>615</v>
      </c>
      <c r="C13" s="27">
        <v>134</v>
      </c>
      <c r="D13" s="28">
        <v>458.96</v>
      </c>
      <c r="E13" s="27">
        <v>2331</v>
      </c>
      <c r="F13" s="27">
        <v>851</v>
      </c>
      <c r="G13" s="28">
        <v>273.91000000000003</v>
      </c>
    </row>
    <row r="14" spans="1:7" x14ac:dyDescent="0.2">
      <c r="A14" s="26" t="s">
        <v>30</v>
      </c>
      <c r="B14" s="27">
        <v>248</v>
      </c>
      <c r="C14" s="27">
        <v>88</v>
      </c>
      <c r="D14" s="28">
        <v>281.82</v>
      </c>
      <c r="E14" s="27">
        <v>2062</v>
      </c>
      <c r="F14" s="27">
        <v>848</v>
      </c>
      <c r="G14" s="28">
        <v>243.16</v>
      </c>
    </row>
    <row r="15" spans="1:7" x14ac:dyDescent="0.2">
      <c r="A15" s="26" t="s">
        <v>25</v>
      </c>
      <c r="B15" s="27">
        <v>627</v>
      </c>
      <c r="C15" s="27">
        <v>208</v>
      </c>
      <c r="D15" s="28">
        <v>301.44</v>
      </c>
      <c r="E15" s="27">
        <v>2043</v>
      </c>
      <c r="F15" s="27">
        <v>712</v>
      </c>
      <c r="G15" s="28">
        <v>286.94</v>
      </c>
    </row>
    <row r="16" spans="1:7" x14ac:dyDescent="0.2">
      <c r="A16" s="26" t="s">
        <v>24</v>
      </c>
      <c r="B16" s="27">
        <v>397</v>
      </c>
      <c r="C16" s="27">
        <v>71</v>
      </c>
      <c r="D16" s="28">
        <v>559.15</v>
      </c>
      <c r="E16" s="27">
        <v>1835</v>
      </c>
      <c r="F16" s="27">
        <v>403</v>
      </c>
      <c r="G16" s="28">
        <v>455.33</v>
      </c>
    </row>
    <row r="17" spans="1:7" x14ac:dyDescent="0.2">
      <c r="A17" s="26" t="s">
        <v>23</v>
      </c>
      <c r="B17" s="27">
        <v>423</v>
      </c>
      <c r="C17" s="27">
        <v>87</v>
      </c>
      <c r="D17" s="28">
        <v>486.21</v>
      </c>
      <c r="E17" s="27">
        <v>1776</v>
      </c>
      <c r="F17" s="27">
        <v>504</v>
      </c>
      <c r="G17" s="28">
        <v>352.38</v>
      </c>
    </row>
    <row r="18" spans="1:7" x14ac:dyDescent="0.2">
      <c r="A18" s="26" t="s">
        <v>28</v>
      </c>
      <c r="B18" s="27">
        <v>307</v>
      </c>
      <c r="C18" s="27">
        <v>34</v>
      </c>
      <c r="D18" s="28">
        <v>902.94</v>
      </c>
      <c r="E18" s="27">
        <v>1661</v>
      </c>
      <c r="F18" s="27">
        <v>576</v>
      </c>
      <c r="G18" s="28">
        <v>288.37</v>
      </c>
    </row>
    <row r="19" spans="1:7" x14ac:dyDescent="0.2">
      <c r="A19" s="26" t="s">
        <v>22</v>
      </c>
      <c r="B19" s="27">
        <v>140</v>
      </c>
      <c r="C19" s="27">
        <v>66</v>
      </c>
      <c r="D19" s="28">
        <v>212.12</v>
      </c>
      <c r="E19" s="27">
        <v>823</v>
      </c>
      <c r="F19" s="27">
        <v>232</v>
      </c>
      <c r="G19" s="28">
        <v>354.74</v>
      </c>
    </row>
    <row r="20" spans="1:7" x14ac:dyDescent="0.2">
      <c r="A20" s="26" t="s">
        <v>21</v>
      </c>
      <c r="B20" s="27">
        <v>101</v>
      </c>
      <c r="C20" s="27">
        <v>16</v>
      </c>
      <c r="D20" s="28">
        <v>631.25</v>
      </c>
      <c r="E20" s="27">
        <v>488</v>
      </c>
      <c r="F20" s="27">
        <v>132</v>
      </c>
      <c r="G20" s="28">
        <v>369.7</v>
      </c>
    </row>
    <row r="21" spans="1:7" x14ac:dyDescent="0.2">
      <c r="A21" s="26" t="s">
        <v>20</v>
      </c>
      <c r="B21" s="27">
        <v>102</v>
      </c>
      <c r="C21" s="27">
        <v>19</v>
      </c>
      <c r="D21" s="28">
        <v>536.84</v>
      </c>
      <c r="E21" s="27">
        <v>430</v>
      </c>
      <c r="F21" s="27">
        <v>172</v>
      </c>
      <c r="G21" s="28">
        <v>250</v>
      </c>
    </row>
    <row r="22" spans="1:7" x14ac:dyDescent="0.2">
      <c r="A22" s="26" t="s">
        <v>17</v>
      </c>
      <c r="B22" s="27">
        <v>52</v>
      </c>
      <c r="C22" s="27">
        <v>8</v>
      </c>
      <c r="D22" s="28">
        <v>650</v>
      </c>
      <c r="E22" s="27">
        <v>289</v>
      </c>
      <c r="F22" s="27">
        <v>158</v>
      </c>
      <c r="G22" s="28">
        <v>182.91</v>
      </c>
    </row>
    <row r="23" spans="1:7" x14ac:dyDescent="0.2">
      <c r="A23" s="26" t="s">
        <v>19</v>
      </c>
      <c r="B23" s="27">
        <v>24</v>
      </c>
      <c r="C23" s="27">
        <v>39</v>
      </c>
      <c r="D23" s="28">
        <v>61.54</v>
      </c>
      <c r="E23" s="27">
        <v>282</v>
      </c>
      <c r="F23" s="27">
        <v>175</v>
      </c>
      <c r="G23" s="28">
        <v>161.13999999999999</v>
      </c>
    </row>
    <row r="24" spans="1:7" x14ac:dyDescent="0.2">
      <c r="A24" s="26" t="s">
        <v>13</v>
      </c>
      <c r="B24" s="27">
        <v>59</v>
      </c>
      <c r="C24" s="27">
        <v>47</v>
      </c>
      <c r="D24" s="28">
        <v>125.53</v>
      </c>
      <c r="E24" s="27">
        <v>280</v>
      </c>
      <c r="F24" s="27">
        <v>114</v>
      </c>
      <c r="G24" s="28">
        <v>245.61</v>
      </c>
    </row>
    <row r="25" spans="1:7" x14ac:dyDescent="0.2">
      <c r="A25" s="26" t="s">
        <v>18</v>
      </c>
      <c r="B25" s="27">
        <v>25</v>
      </c>
      <c r="C25" s="27">
        <v>35</v>
      </c>
      <c r="D25" s="28">
        <v>71.430000000000007</v>
      </c>
      <c r="E25" s="27">
        <v>250</v>
      </c>
      <c r="F25" s="27">
        <v>172</v>
      </c>
      <c r="G25" s="28">
        <v>145.35</v>
      </c>
    </row>
    <row r="26" spans="1:7" x14ac:dyDescent="0.2">
      <c r="A26" s="26" t="s">
        <v>16</v>
      </c>
      <c r="B26" s="27">
        <v>16</v>
      </c>
      <c r="C26" s="27">
        <v>13</v>
      </c>
      <c r="D26" s="28">
        <v>123.08</v>
      </c>
      <c r="E26" s="27">
        <v>188</v>
      </c>
      <c r="F26" s="27">
        <v>100</v>
      </c>
      <c r="G26" s="28">
        <v>188</v>
      </c>
    </row>
    <row r="27" spans="1:7" x14ac:dyDescent="0.2">
      <c r="A27" s="26" t="s">
        <v>14</v>
      </c>
      <c r="B27" s="27">
        <v>0</v>
      </c>
      <c r="C27" s="27">
        <v>12</v>
      </c>
      <c r="D27" s="28">
        <v>0</v>
      </c>
      <c r="E27" s="27">
        <v>188</v>
      </c>
      <c r="F27" s="27">
        <v>51</v>
      </c>
      <c r="G27" s="28">
        <v>368.63</v>
      </c>
    </row>
    <row r="28" spans="1:7" x14ac:dyDescent="0.2">
      <c r="A28" s="26" t="s">
        <v>15</v>
      </c>
      <c r="B28" s="27">
        <v>2</v>
      </c>
      <c r="C28" s="27">
        <v>2</v>
      </c>
      <c r="D28" s="28">
        <v>100</v>
      </c>
      <c r="E28" s="27">
        <v>149</v>
      </c>
      <c r="F28" s="27">
        <v>87</v>
      </c>
      <c r="G28" s="28">
        <v>171.26</v>
      </c>
    </row>
    <row r="29" spans="1:7" x14ac:dyDescent="0.2">
      <c r="A29" s="26" t="s">
        <v>9</v>
      </c>
      <c r="B29" s="27">
        <v>4</v>
      </c>
      <c r="C29" s="27">
        <v>2</v>
      </c>
      <c r="D29" s="28">
        <v>200</v>
      </c>
      <c r="E29" s="27">
        <v>113</v>
      </c>
      <c r="F29" s="27">
        <v>38</v>
      </c>
      <c r="G29" s="28">
        <v>297.37</v>
      </c>
    </row>
    <row r="30" spans="1:7" x14ac:dyDescent="0.2">
      <c r="A30" s="26" t="s">
        <v>11</v>
      </c>
      <c r="B30" s="27">
        <v>0</v>
      </c>
      <c r="C30" s="27">
        <v>8</v>
      </c>
      <c r="D30" s="28">
        <v>0</v>
      </c>
      <c r="E30" s="27">
        <v>95</v>
      </c>
      <c r="F30" s="27">
        <v>40</v>
      </c>
      <c r="G30" s="28">
        <v>237.5</v>
      </c>
    </row>
    <row r="31" spans="1:7" x14ac:dyDescent="0.2">
      <c r="A31" s="26" t="s">
        <v>10</v>
      </c>
      <c r="B31" s="27">
        <v>4</v>
      </c>
      <c r="C31" s="27">
        <v>0</v>
      </c>
      <c r="D31" s="28">
        <v>0</v>
      </c>
      <c r="E31" s="27">
        <v>88</v>
      </c>
      <c r="F31" s="27">
        <v>37</v>
      </c>
      <c r="G31" s="28">
        <v>237.84</v>
      </c>
    </row>
    <row r="32" spans="1:7" x14ac:dyDescent="0.2">
      <c r="A32" s="26" t="s">
        <v>12</v>
      </c>
      <c r="B32" s="27">
        <v>13</v>
      </c>
      <c r="C32" s="27">
        <v>0</v>
      </c>
      <c r="D32" s="28">
        <v>0</v>
      </c>
      <c r="E32" s="27">
        <v>74</v>
      </c>
      <c r="F32" s="27">
        <v>38</v>
      </c>
      <c r="G32" s="28">
        <v>194.74</v>
      </c>
    </row>
    <row r="33" spans="1:7" x14ac:dyDescent="0.2">
      <c r="A33" s="26" t="s">
        <v>7</v>
      </c>
      <c r="B33" s="27">
        <v>2</v>
      </c>
      <c r="C33" s="27">
        <v>0</v>
      </c>
      <c r="D33" s="28">
        <v>0</v>
      </c>
      <c r="E33" s="27">
        <v>71</v>
      </c>
      <c r="F33" s="27">
        <v>23</v>
      </c>
      <c r="G33" s="28">
        <v>308.7</v>
      </c>
    </row>
    <row r="34" spans="1:7" x14ac:dyDescent="0.2">
      <c r="A34" s="26" t="s">
        <v>3</v>
      </c>
      <c r="B34" s="27">
        <v>26</v>
      </c>
      <c r="C34" s="27">
        <v>7</v>
      </c>
      <c r="D34" s="28">
        <v>371.43</v>
      </c>
      <c r="E34" s="27">
        <f>69+3</f>
        <v>72</v>
      </c>
      <c r="F34" s="27">
        <v>27</v>
      </c>
      <c r="G34" s="28">
        <v>255.56</v>
      </c>
    </row>
    <row r="35" spans="1:7" x14ac:dyDescent="0.2">
      <c r="A35" s="26" t="s">
        <v>4</v>
      </c>
      <c r="B35" s="27">
        <v>29</v>
      </c>
      <c r="C35" s="27">
        <v>26</v>
      </c>
      <c r="D35" s="28">
        <v>111.54</v>
      </c>
      <c r="E35" s="27">
        <v>68</v>
      </c>
      <c r="F35" s="27">
        <v>57</v>
      </c>
      <c r="G35" s="28">
        <v>119.3</v>
      </c>
    </row>
    <row r="36" spans="1:7" x14ac:dyDescent="0.2">
      <c r="A36" s="26" t="s">
        <v>8</v>
      </c>
      <c r="B36" s="27">
        <v>8</v>
      </c>
      <c r="C36" s="27">
        <v>6</v>
      </c>
      <c r="D36" s="28">
        <v>133.33000000000001</v>
      </c>
      <c r="E36" s="27">
        <v>65</v>
      </c>
      <c r="F36" s="27">
        <v>33</v>
      </c>
      <c r="G36" s="28">
        <v>196.97</v>
      </c>
    </row>
    <row r="37" spans="1:7" x14ac:dyDescent="0.2">
      <c r="A37" s="26" t="s">
        <v>5</v>
      </c>
      <c r="B37" s="27">
        <v>6</v>
      </c>
      <c r="C37" s="27">
        <v>4</v>
      </c>
      <c r="D37" s="28">
        <v>150</v>
      </c>
      <c r="E37" s="27">
        <v>56</v>
      </c>
      <c r="F37" s="27">
        <v>29</v>
      </c>
      <c r="G37" s="28">
        <v>193.1</v>
      </c>
    </row>
    <row r="38" spans="1:7" x14ac:dyDescent="0.2">
      <c r="A38" s="26" t="s">
        <v>1</v>
      </c>
      <c r="B38" s="27">
        <v>12</v>
      </c>
      <c r="C38" s="27">
        <v>5</v>
      </c>
      <c r="D38" s="28">
        <v>240</v>
      </c>
      <c r="E38" s="27">
        <v>53</v>
      </c>
      <c r="F38" s="27">
        <v>13</v>
      </c>
      <c r="G38" s="28">
        <v>407.69</v>
      </c>
    </row>
    <row r="39" spans="1:7" x14ac:dyDescent="0.2">
      <c r="A39" s="26" t="s">
        <v>2</v>
      </c>
      <c r="B39" s="27">
        <v>15</v>
      </c>
      <c r="C39" s="27">
        <v>2</v>
      </c>
      <c r="D39" s="28">
        <v>750</v>
      </c>
      <c r="E39" s="27">
        <v>53</v>
      </c>
      <c r="F39" s="27">
        <v>21</v>
      </c>
      <c r="G39" s="28">
        <v>252.38</v>
      </c>
    </row>
    <row r="40" spans="1:7" x14ac:dyDescent="0.2">
      <c r="A40" s="26" t="s">
        <v>6</v>
      </c>
      <c r="B40" s="27">
        <v>4</v>
      </c>
      <c r="C40" s="27">
        <v>3</v>
      </c>
      <c r="D40" s="28">
        <v>133.33000000000001</v>
      </c>
      <c r="E40" s="27">
        <v>37</v>
      </c>
      <c r="F40" s="27">
        <v>12</v>
      </c>
      <c r="G40" s="28">
        <v>308.33</v>
      </c>
    </row>
    <row r="42" spans="1:7" x14ac:dyDescent="0.2">
      <c r="A42" s="38" t="s">
        <v>0</v>
      </c>
      <c r="B42" s="39">
        <f>SUBTOTAL(109,B9:B40)</f>
        <v>7787</v>
      </c>
      <c r="C42" s="39">
        <f>SUBTOTAL(109,C9:C40)</f>
        <v>2607</v>
      </c>
      <c r="D42" s="40">
        <f>IFERROR(SUM(B1:B40)/SUM(C1:C40)*100, 0)</f>
        <v>298.69581894898351</v>
      </c>
      <c r="E42" s="39">
        <f>SUBTOTAL(109,E9:E40)</f>
        <v>34737</v>
      </c>
      <c r="F42" s="39">
        <f>SUBTOTAL(109,F9:F40)</f>
        <v>12089</v>
      </c>
      <c r="G42" s="40">
        <f>IFERROR(SUM(E1:E40)/SUM(F1:F40)*100, 0)</f>
        <v>287.34386632475804</v>
      </c>
    </row>
  </sheetData>
  <pageMargins left="0.15748031496062992" right="0.15748031496062992" top="0.98425196850393704" bottom="0.98425196850393704" header="0.51181102362204722" footer="0.51181102362204722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4ADD-E897-4D35-AA4D-46E68DC38D06}">
  <dimension ref="A1:G42"/>
  <sheetViews>
    <sheetView workbookViewId="0">
      <pane ySplit="8" topLeftCell="A12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7" style="26" customWidth="1"/>
    <col min="2" max="2" width="10.7109375" style="26" customWidth="1"/>
    <col min="3" max="3" width="12" style="26" customWidth="1"/>
    <col min="4" max="4" width="10.28515625" style="26" customWidth="1"/>
    <col min="5" max="5" width="10.7109375" style="26" customWidth="1"/>
    <col min="6" max="6" width="11.7109375" style="26" customWidth="1"/>
    <col min="7" max="7" width="10.14062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104</v>
      </c>
    </row>
    <row r="4" spans="1:7" x14ac:dyDescent="0.2">
      <c r="A4" s="26" t="s">
        <v>105</v>
      </c>
    </row>
    <row r="5" spans="1:7" x14ac:dyDescent="0.2">
      <c r="A5" s="26" t="s">
        <v>40</v>
      </c>
    </row>
    <row r="6" spans="1:7" x14ac:dyDescent="0.2">
      <c r="A6" s="1" t="s">
        <v>106</v>
      </c>
    </row>
    <row r="7" spans="1:7" x14ac:dyDescent="0.2">
      <c r="B7" s="27"/>
      <c r="C7" s="27"/>
      <c r="D7" s="28"/>
      <c r="E7" s="27"/>
      <c r="F7" s="27"/>
      <c r="G7" s="28"/>
    </row>
    <row r="8" spans="1:7" ht="43.15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32</v>
      </c>
      <c r="B9" s="27">
        <v>1708</v>
      </c>
      <c r="C9" s="27">
        <v>816</v>
      </c>
      <c r="D9" s="28">
        <v>209.31</v>
      </c>
      <c r="E9" s="27">
        <v>9693</v>
      </c>
      <c r="F9" s="27">
        <v>5172</v>
      </c>
      <c r="G9" s="28">
        <v>187.41</v>
      </c>
    </row>
    <row r="10" spans="1:7" x14ac:dyDescent="0.2">
      <c r="A10" s="26" t="s">
        <v>31</v>
      </c>
      <c r="B10" s="27">
        <v>1473</v>
      </c>
      <c r="C10" s="27">
        <v>493</v>
      </c>
      <c r="D10" s="28">
        <v>298.77999999999997</v>
      </c>
      <c r="E10" s="27">
        <v>7034</v>
      </c>
      <c r="F10" s="27">
        <v>2786</v>
      </c>
      <c r="G10" s="28">
        <v>252.48</v>
      </c>
    </row>
    <row r="11" spans="1:7" x14ac:dyDescent="0.2">
      <c r="A11" s="26" t="s">
        <v>27</v>
      </c>
      <c r="B11" s="27">
        <v>609</v>
      </c>
      <c r="C11" s="27">
        <v>186</v>
      </c>
      <c r="D11" s="28">
        <v>327.42</v>
      </c>
      <c r="E11" s="27">
        <v>3988</v>
      </c>
      <c r="F11" s="27">
        <v>1826</v>
      </c>
      <c r="G11" s="28">
        <v>218.4</v>
      </c>
    </row>
    <row r="12" spans="1:7" x14ac:dyDescent="0.2">
      <c r="A12" s="26" t="s">
        <v>26</v>
      </c>
      <c r="B12" s="27">
        <v>851</v>
      </c>
      <c r="C12" s="27">
        <v>284</v>
      </c>
      <c r="D12" s="28">
        <v>299.64999999999998</v>
      </c>
      <c r="E12" s="27">
        <v>3912</v>
      </c>
      <c r="F12" s="27">
        <v>1493</v>
      </c>
      <c r="G12" s="28">
        <v>262.02</v>
      </c>
    </row>
    <row r="13" spans="1:7" x14ac:dyDescent="0.2">
      <c r="A13" s="26" t="s">
        <v>30</v>
      </c>
      <c r="B13" s="27">
        <v>499</v>
      </c>
      <c r="C13" s="27">
        <v>304</v>
      </c>
      <c r="D13" s="28">
        <v>164.14</v>
      </c>
      <c r="E13" s="27">
        <v>3379</v>
      </c>
      <c r="F13" s="27">
        <v>2547</v>
      </c>
      <c r="G13" s="28">
        <v>132.66999999999999</v>
      </c>
    </row>
    <row r="14" spans="1:7" x14ac:dyDescent="0.2">
      <c r="A14" s="26" t="s">
        <v>29</v>
      </c>
      <c r="B14" s="27">
        <v>557</v>
      </c>
      <c r="C14" s="27">
        <v>398</v>
      </c>
      <c r="D14" s="28">
        <v>139.94999999999999</v>
      </c>
      <c r="E14" s="27">
        <v>3267</v>
      </c>
      <c r="F14" s="27">
        <v>2279</v>
      </c>
      <c r="G14" s="28">
        <v>143.35</v>
      </c>
    </row>
    <row r="15" spans="1:7" x14ac:dyDescent="0.2">
      <c r="A15" s="26" t="s">
        <v>25</v>
      </c>
      <c r="B15" s="27">
        <v>842</v>
      </c>
      <c r="C15" s="27">
        <v>332</v>
      </c>
      <c r="D15" s="28">
        <v>253.61</v>
      </c>
      <c r="E15" s="27">
        <v>2949</v>
      </c>
      <c r="F15" s="27">
        <v>1420</v>
      </c>
      <c r="G15" s="28">
        <v>207.68</v>
      </c>
    </row>
    <row r="16" spans="1:7" x14ac:dyDescent="0.2">
      <c r="A16" s="26" t="s">
        <v>28</v>
      </c>
      <c r="B16" s="27">
        <v>367</v>
      </c>
      <c r="C16" s="27">
        <v>220</v>
      </c>
      <c r="D16" s="28">
        <v>166.82</v>
      </c>
      <c r="E16" s="27">
        <v>2839</v>
      </c>
      <c r="F16" s="27">
        <v>2011</v>
      </c>
      <c r="G16" s="28">
        <v>141.16999999999999</v>
      </c>
    </row>
    <row r="17" spans="1:7" x14ac:dyDescent="0.2">
      <c r="A17" s="26" t="s">
        <v>24</v>
      </c>
      <c r="B17" s="27">
        <v>437</v>
      </c>
      <c r="C17" s="27">
        <v>231</v>
      </c>
      <c r="D17" s="28">
        <v>189.18</v>
      </c>
      <c r="E17" s="27">
        <v>2310</v>
      </c>
      <c r="F17" s="27">
        <v>1060</v>
      </c>
      <c r="G17" s="28">
        <v>217.92</v>
      </c>
    </row>
    <row r="18" spans="1:7" x14ac:dyDescent="0.2">
      <c r="A18" s="26" t="s">
        <v>23</v>
      </c>
      <c r="B18" s="27">
        <v>332</v>
      </c>
      <c r="C18" s="27">
        <v>288</v>
      </c>
      <c r="D18" s="28">
        <v>115.28</v>
      </c>
      <c r="E18" s="27">
        <v>1826</v>
      </c>
      <c r="F18" s="27">
        <v>1058</v>
      </c>
      <c r="G18" s="28">
        <v>172.59</v>
      </c>
    </row>
    <row r="19" spans="1:7" x14ac:dyDescent="0.2">
      <c r="A19" s="26" t="s">
        <v>22</v>
      </c>
      <c r="B19" s="27">
        <v>228</v>
      </c>
      <c r="C19" s="27">
        <v>98</v>
      </c>
      <c r="D19" s="28">
        <v>232.65</v>
      </c>
      <c r="E19" s="27">
        <v>1401</v>
      </c>
      <c r="F19" s="27">
        <v>737</v>
      </c>
      <c r="G19" s="28">
        <v>190.09</v>
      </c>
    </row>
    <row r="20" spans="1:7" x14ac:dyDescent="0.2">
      <c r="A20" s="26" t="s">
        <v>21</v>
      </c>
      <c r="B20" s="27">
        <v>201</v>
      </c>
      <c r="C20" s="27">
        <v>122</v>
      </c>
      <c r="D20" s="28">
        <v>164.75</v>
      </c>
      <c r="E20" s="27">
        <v>938</v>
      </c>
      <c r="F20" s="27">
        <v>777</v>
      </c>
      <c r="G20" s="28">
        <v>120.72</v>
      </c>
    </row>
    <row r="21" spans="1:7" x14ac:dyDescent="0.2">
      <c r="A21" s="26" t="s">
        <v>20</v>
      </c>
      <c r="B21" s="27">
        <v>102</v>
      </c>
      <c r="C21" s="27">
        <v>143</v>
      </c>
      <c r="D21" s="28">
        <v>71.33</v>
      </c>
      <c r="E21" s="27">
        <v>688</v>
      </c>
      <c r="F21" s="27">
        <v>713</v>
      </c>
      <c r="G21" s="28">
        <v>96.49</v>
      </c>
    </row>
    <row r="22" spans="1:7" x14ac:dyDescent="0.2">
      <c r="A22" s="26" t="s">
        <v>54</v>
      </c>
      <c r="B22" s="27">
        <v>58</v>
      </c>
      <c r="C22" s="27">
        <v>89</v>
      </c>
      <c r="D22" s="28">
        <v>65.17</v>
      </c>
      <c r="E22" s="27">
        <v>564</v>
      </c>
      <c r="F22" s="27">
        <v>577</v>
      </c>
      <c r="G22" s="28">
        <v>97.75</v>
      </c>
    </row>
    <row r="23" spans="1:7" x14ac:dyDescent="0.2">
      <c r="A23" s="26" t="s">
        <v>17</v>
      </c>
      <c r="B23" s="27">
        <v>77</v>
      </c>
      <c r="C23" s="27">
        <v>44</v>
      </c>
      <c r="D23" s="28">
        <v>175</v>
      </c>
      <c r="E23" s="27">
        <v>541</v>
      </c>
      <c r="F23" s="27">
        <v>386</v>
      </c>
      <c r="G23" s="28">
        <v>140.16</v>
      </c>
    </row>
    <row r="24" spans="1:7" x14ac:dyDescent="0.2">
      <c r="A24" s="26" t="s">
        <v>19</v>
      </c>
      <c r="B24" s="27">
        <v>59</v>
      </c>
      <c r="C24" s="27">
        <v>58</v>
      </c>
      <c r="D24" s="28">
        <v>101.72</v>
      </c>
      <c r="E24" s="27">
        <v>469</v>
      </c>
      <c r="F24" s="27">
        <v>412</v>
      </c>
      <c r="G24" s="28">
        <v>113.83</v>
      </c>
    </row>
    <row r="25" spans="1:7" x14ac:dyDescent="0.2">
      <c r="A25" s="26" t="s">
        <v>13</v>
      </c>
      <c r="B25" s="27">
        <v>110</v>
      </c>
      <c r="C25" s="27">
        <v>67</v>
      </c>
      <c r="D25" s="28">
        <v>164.18</v>
      </c>
      <c r="E25" s="27">
        <v>416</v>
      </c>
      <c r="F25" s="27">
        <v>173</v>
      </c>
      <c r="G25" s="28">
        <v>240.46</v>
      </c>
    </row>
    <row r="26" spans="1:7" x14ac:dyDescent="0.2">
      <c r="A26" s="26" t="s">
        <v>16</v>
      </c>
      <c r="B26" s="27">
        <v>35</v>
      </c>
      <c r="C26" s="27">
        <v>21</v>
      </c>
      <c r="D26" s="28">
        <v>166.67</v>
      </c>
      <c r="E26" s="27">
        <v>379</v>
      </c>
      <c r="F26" s="27">
        <v>345</v>
      </c>
      <c r="G26" s="28">
        <v>109.86</v>
      </c>
    </row>
    <row r="27" spans="1:7" x14ac:dyDescent="0.2">
      <c r="A27" s="26" t="s">
        <v>14</v>
      </c>
      <c r="B27" s="27">
        <v>15</v>
      </c>
      <c r="C27" s="27">
        <v>31</v>
      </c>
      <c r="D27" s="28">
        <v>48.39</v>
      </c>
      <c r="E27" s="27">
        <v>311</v>
      </c>
      <c r="F27" s="27">
        <v>279</v>
      </c>
      <c r="G27" s="28">
        <v>111.47</v>
      </c>
    </row>
    <row r="28" spans="1:7" x14ac:dyDescent="0.2">
      <c r="A28" s="26" t="s">
        <v>15</v>
      </c>
      <c r="B28" s="27">
        <v>26</v>
      </c>
      <c r="C28" s="27">
        <v>47</v>
      </c>
      <c r="D28" s="28">
        <v>55.32</v>
      </c>
      <c r="E28" s="27">
        <v>270</v>
      </c>
      <c r="F28" s="27">
        <v>332</v>
      </c>
      <c r="G28" s="28">
        <v>81.33</v>
      </c>
    </row>
    <row r="29" spans="1:7" x14ac:dyDescent="0.2">
      <c r="A29" s="26" t="s">
        <v>9</v>
      </c>
      <c r="B29" s="27">
        <v>3</v>
      </c>
      <c r="C29" s="27">
        <v>14</v>
      </c>
      <c r="D29" s="28">
        <v>21.43</v>
      </c>
      <c r="E29" s="27">
        <v>198</v>
      </c>
      <c r="F29" s="27">
        <v>154</v>
      </c>
      <c r="G29" s="28">
        <v>128.57</v>
      </c>
    </row>
    <row r="30" spans="1:7" x14ac:dyDescent="0.2">
      <c r="A30" s="26" t="s">
        <v>7</v>
      </c>
      <c r="B30" s="27">
        <v>10</v>
      </c>
      <c r="C30" s="27">
        <v>21</v>
      </c>
      <c r="D30" s="28">
        <v>47.62</v>
      </c>
      <c r="E30" s="27">
        <v>153</v>
      </c>
      <c r="F30" s="27">
        <v>145</v>
      </c>
      <c r="G30" s="28">
        <v>105.52</v>
      </c>
    </row>
    <row r="31" spans="1:7" x14ac:dyDescent="0.2">
      <c r="A31" s="26" t="s">
        <v>11</v>
      </c>
      <c r="B31" s="27">
        <v>19</v>
      </c>
      <c r="C31" s="27">
        <v>13</v>
      </c>
      <c r="D31" s="28">
        <v>146.15</v>
      </c>
      <c r="E31" s="27">
        <v>149</v>
      </c>
      <c r="F31" s="27">
        <v>171</v>
      </c>
      <c r="G31" s="28">
        <v>87.13</v>
      </c>
    </row>
    <row r="32" spans="1:7" x14ac:dyDescent="0.2">
      <c r="A32" s="26" t="s">
        <v>10</v>
      </c>
      <c r="B32" s="27">
        <v>13</v>
      </c>
      <c r="C32" s="27">
        <v>11</v>
      </c>
      <c r="D32" s="28">
        <v>118.18</v>
      </c>
      <c r="E32" s="27">
        <v>142</v>
      </c>
      <c r="F32" s="27">
        <v>130</v>
      </c>
      <c r="G32" s="28">
        <v>109.23</v>
      </c>
    </row>
    <row r="33" spans="1:7" x14ac:dyDescent="0.2">
      <c r="A33" s="26" t="s">
        <v>12</v>
      </c>
      <c r="B33" s="27">
        <v>7</v>
      </c>
      <c r="C33" s="27">
        <v>4</v>
      </c>
      <c r="D33" s="28">
        <v>175</v>
      </c>
      <c r="E33" s="27">
        <v>127</v>
      </c>
      <c r="F33" s="27">
        <v>137</v>
      </c>
      <c r="G33" s="28">
        <v>92.7</v>
      </c>
    </row>
    <row r="34" spans="1:7" x14ac:dyDescent="0.2">
      <c r="A34" s="26" t="s">
        <v>8</v>
      </c>
      <c r="B34" s="27">
        <v>4</v>
      </c>
      <c r="C34" s="27">
        <v>21</v>
      </c>
      <c r="D34" s="28">
        <v>19.05</v>
      </c>
      <c r="E34" s="27">
        <v>97</v>
      </c>
      <c r="F34" s="27">
        <v>145</v>
      </c>
      <c r="G34" s="28">
        <v>66.900000000000006</v>
      </c>
    </row>
    <row r="35" spans="1:7" x14ac:dyDescent="0.2">
      <c r="A35" s="26" t="s">
        <v>5</v>
      </c>
      <c r="B35" s="27">
        <v>10</v>
      </c>
      <c r="C35" s="27">
        <v>2</v>
      </c>
      <c r="D35" s="28">
        <v>500</v>
      </c>
      <c r="E35" s="27">
        <v>96</v>
      </c>
      <c r="F35" s="27">
        <v>61</v>
      </c>
      <c r="G35" s="28">
        <v>157.38</v>
      </c>
    </row>
    <row r="36" spans="1:7" x14ac:dyDescent="0.2">
      <c r="A36" s="26" t="s">
        <v>4</v>
      </c>
      <c r="B36" s="27">
        <v>45</v>
      </c>
      <c r="C36" s="27">
        <v>14</v>
      </c>
      <c r="D36" s="28">
        <v>321.43</v>
      </c>
      <c r="E36" s="27">
        <v>95</v>
      </c>
      <c r="F36" s="27">
        <v>49</v>
      </c>
      <c r="G36" s="28">
        <v>193.88</v>
      </c>
    </row>
    <row r="37" spans="1:7" x14ac:dyDescent="0.2">
      <c r="A37" s="26" t="s">
        <v>2</v>
      </c>
      <c r="B37" s="27">
        <v>33</v>
      </c>
      <c r="C37" s="27">
        <v>21</v>
      </c>
      <c r="D37" s="28">
        <v>157.13999999999999</v>
      </c>
      <c r="E37" s="27">
        <v>91</v>
      </c>
      <c r="F37" s="27">
        <v>61</v>
      </c>
      <c r="G37" s="28">
        <v>149.18</v>
      </c>
    </row>
    <row r="38" spans="1:7" x14ac:dyDescent="0.2">
      <c r="A38" s="26" t="s">
        <v>3</v>
      </c>
      <c r="B38" s="27">
        <v>14</v>
      </c>
      <c r="C38" s="27">
        <v>12</v>
      </c>
      <c r="D38" s="28">
        <v>116.67</v>
      </c>
      <c r="E38" s="27">
        <f>77+6</f>
        <v>83</v>
      </c>
      <c r="F38" s="27">
        <f>56+5</f>
        <v>61</v>
      </c>
      <c r="G38" s="28">
        <v>137.5</v>
      </c>
    </row>
    <row r="39" spans="1:7" x14ac:dyDescent="0.2">
      <c r="A39" s="26" t="s">
        <v>6</v>
      </c>
      <c r="B39" s="27">
        <v>2</v>
      </c>
      <c r="C39" s="27">
        <v>12</v>
      </c>
      <c r="D39" s="28">
        <v>16.670000000000002</v>
      </c>
      <c r="E39" s="27">
        <v>71</v>
      </c>
      <c r="F39" s="27">
        <v>121</v>
      </c>
      <c r="G39" s="28">
        <v>58.68</v>
      </c>
    </row>
    <row r="40" spans="1:7" x14ac:dyDescent="0.2">
      <c r="A40" s="26" t="s">
        <v>1</v>
      </c>
      <c r="B40" s="27">
        <v>17</v>
      </c>
      <c r="C40" s="27">
        <v>3</v>
      </c>
      <c r="D40" s="28">
        <v>566.66999999999996</v>
      </c>
      <c r="E40" s="27">
        <v>57</v>
      </c>
      <c r="F40" s="27">
        <v>32</v>
      </c>
      <c r="G40" s="28">
        <v>178.12</v>
      </c>
    </row>
    <row r="42" spans="1:7" x14ac:dyDescent="0.2">
      <c r="A42" s="38" t="s">
        <v>0</v>
      </c>
      <c r="B42" s="39">
        <f>SUBTOTAL(109,B9:B40)</f>
        <v>8763</v>
      </c>
      <c r="C42" s="39">
        <f>SUBTOTAL(109,C9:C40)</f>
        <v>4420</v>
      </c>
      <c r="D42" s="40">
        <f>IFERROR(SUM(B1:B40)/SUM(C1:C40)*100, 0)</f>
        <v>198.25791855203622</v>
      </c>
      <c r="E42" s="39">
        <f>SUBTOTAL(109,E9:E40)</f>
        <v>48533</v>
      </c>
      <c r="F42" s="39">
        <f>SUBTOTAL(109,F9:F40)</f>
        <v>27650</v>
      </c>
      <c r="G42" s="40">
        <f>IFERROR(SUM(E1:E40)/SUM(F1:F40)*100, 0)</f>
        <v>175.52622061482822</v>
      </c>
    </row>
  </sheetData>
  <pageMargins left="0.35433070866141736" right="0.15748031496062992" top="0.59055118110236227" bottom="0.59055118110236227" header="0.51181102362204722" footer="0.51181102362204722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5D7C-CDA5-4F6F-98DF-C9E75F39F151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6.7109375" style="26" customWidth="1"/>
    <col min="2" max="2" width="9.28515625" style="26" customWidth="1"/>
    <col min="3" max="3" width="11.85546875" style="26" customWidth="1"/>
    <col min="4" max="4" width="8.7109375" style="26" customWidth="1"/>
    <col min="5" max="5" width="9.7109375" style="26" customWidth="1"/>
    <col min="6" max="6" width="11.85546875" style="26" customWidth="1"/>
    <col min="7" max="7" width="9.42578125" style="26" customWidth="1"/>
    <col min="8" max="16384" width="8.85546875" style="26"/>
  </cols>
  <sheetData>
    <row r="1" spans="1:7" x14ac:dyDescent="0.2">
      <c r="A1" s="26" t="s">
        <v>42</v>
      </c>
    </row>
    <row r="2" spans="1:7" x14ac:dyDescent="0.2">
      <c r="A2" s="26" t="s">
        <v>41</v>
      </c>
    </row>
    <row r="3" spans="1:7" x14ac:dyDescent="0.2">
      <c r="A3" s="26" t="s">
        <v>107</v>
      </c>
    </row>
    <row r="4" spans="1:7" x14ac:dyDescent="0.2">
      <c r="A4" s="26" t="s">
        <v>108</v>
      </c>
    </row>
    <row r="5" spans="1:7" x14ac:dyDescent="0.2">
      <c r="A5" s="26" t="s">
        <v>40</v>
      </c>
    </row>
    <row r="6" spans="1:7" x14ac:dyDescent="0.2">
      <c r="A6" s="1" t="s">
        <v>109</v>
      </c>
    </row>
    <row r="7" spans="1:7" x14ac:dyDescent="0.2">
      <c r="B7" s="27"/>
      <c r="C7" s="27"/>
      <c r="D7" s="28"/>
      <c r="E7" s="27"/>
      <c r="F7" s="27"/>
      <c r="G7" s="28"/>
    </row>
    <row r="8" spans="1:7" ht="43.9" customHeight="1" x14ac:dyDescent="0.2">
      <c r="A8" s="35" t="s">
        <v>39</v>
      </c>
      <c r="B8" s="36" t="s">
        <v>38</v>
      </c>
      <c r="C8" s="36" t="s">
        <v>37</v>
      </c>
      <c r="D8" s="37" t="s">
        <v>36</v>
      </c>
      <c r="E8" s="36" t="s">
        <v>35</v>
      </c>
      <c r="F8" s="36" t="s">
        <v>34</v>
      </c>
      <c r="G8" s="37" t="s">
        <v>33</v>
      </c>
    </row>
    <row r="9" spans="1:7" x14ac:dyDescent="0.2">
      <c r="A9" s="26" t="s">
        <v>32</v>
      </c>
      <c r="B9" s="27">
        <v>1950</v>
      </c>
      <c r="C9" s="27">
        <v>818</v>
      </c>
      <c r="D9" s="28">
        <v>238.39</v>
      </c>
      <c r="E9" s="27">
        <v>12310</v>
      </c>
      <c r="F9" s="27">
        <v>7998</v>
      </c>
      <c r="G9" s="28">
        <v>153.91</v>
      </c>
    </row>
    <row r="10" spans="1:7" x14ac:dyDescent="0.2">
      <c r="A10" s="26" t="s">
        <v>31</v>
      </c>
      <c r="B10" s="27">
        <v>1207</v>
      </c>
      <c r="C10" s="27">
        <v>471</v>
      </c>
      <c r="D10" s="28">
        <v>256.26</v>
      </c>
      <c r="E10" s="27">
        <v>6882</v>
      </c>
      <c r="F10" s="27">
        <v>4316</v>
      </c>
      <c r="G10" s="28">
        <v>159.44999999999999</v>
      </c>
    </row>
    <row r="11" spans="1:7" x14ac:dyDescent="0.2">
      <c r="A11" s="26" t="s">
        <v>27</v>
      </c>
      <c r="B11" s="27">
        <v>581</v>
      </c>
      <c r="C11" s="27">
        <v>227</v>
      </c>
      <c r="D11" s="28">
        <v>255.95</v>
      </c>
      <c r="E11" s="27">
        <v>5342</v>
      </c>
      <c r="F11" s="27">
        <v>3131</v>
      </c>
      <c r="G11" s="28">
        <v>170.62</v>
      </c>
    </row>
    <row r="12" spans="1:7" x14ac:dyDescent="0.2">
      <c r="A12" s="26" t="s">
        <v>29</v>
      </c>
      <c r="B12" s="27">
        <v>823</v>
      </c>
      <c r="C12" s="27">
        <v>498</v>
      </c>
      <c r="D12" s="28">
        <v>165.26</v>
      </c>
      <c r="E12" s="27">
        <v>4530</v>
      </c>
      <c r="F12" s="27">
        <v>4047</v>
      </c>
      <c r="G12" s="28">
        <v>111.93</v>
      </c>
    </row>
    <row r="13" spans="1:7" x14ac:dyDescent="0.2">
      <c r="A13" s="26" t="s">
        <v>26</v>
      </c>
      <c r="B13" s="27">
        <v>1141</v>
      </c>
      <c r="C13" s="27">
        <v>494</v>
      </c>
      <c r="D13" s="28">
        <v>230.97</v>
      </c>
      <c r="E13" s="27">
        <v>4300</v>
      </c>
      <c r="F13" s="27">
        <v>2637</v>
      </c>
      <c r="G13" s="28">
        <v>163.06</v>
      </c>
    </row>
    <row r="14" spans="1:7" x14ac:dyDescent="0.2">
      <c r="A14" s="26" t="s">
        <v>30</v>
      </c>
      <c r="B14" s="27">
        <v>438</v>
      </c>
      <c r="C14" s="27">
        <v>266</v>
      </c>
      <c r="D14" s="28">
        <v>164.66</v>
      </c>
      <c r="E14" s="27">
        <v>3995</v>
      </c>
      <c r="F14" s="27">
        <v>4007</v>
      </c>
      <c r="G14" s="28">
        <v>99.7</v>
      </c>
    </row>
    <row r="15" spans="1:7" x14ac:dyDescent="0.2">
      <c r="A15" s="26" t="s">
        <v>28</v>
      </c>
      <c r="B15" s="27">
        <v>659</v>
      </c>
      <c r="C15" s="27">
        <v>196</v>
      </c>
      <c r="D15" s="28">
        <v>336.22</v>
      </c>
      <c r="E15" s="27">
        <v>3769</v>
      </c>
      <c r="F15" s="27">
        <v>3146</v>
      </c>
      <c r="G15" s="28">
        <v>119.8</v>
      </c>
    </row>
    <row r="16" spans="1:7" x14ac:dyDescent="0.2">
      <c r="A16" s="26" t="s">
        <v>25</v>
      </c>
      <c r="B16" s="27">
        <v>782</v>
      </c>
      <c r="C16" s="27">
        <v>385</v>
      </c>
      <c r="D16" s="28">
        <v>203.12</v>
      </c>
      <c r="E16" s="27">
        <v>3403</v>
      </c>
      <c r="F16" s="27">
        <v>2160</v>
      </c>
      <c r="G16" s="28">
        <v>157.55000000000001</v>
      </c>
    </row>
    <row r="17" spans="1:7" x14ac:dyDescent="0.2">
      <c r="A17" s="26" t="s">
        <v>23</v>
      </c>
      <c r="B17" s="27">
        <v>447</v>
      </c>
      <c r="C17" s="27">
        <v>174</v>
      </c>
      <c r="D17" s="28">
        <v>256.89999999999998</v>
      </c>
      <c r="E17" s="27">
        <v>2311</v>
      </c>
      <c r="F17" s="27">
        <v>1499</v>
      </c>
      <c r="G17" s="28">
        <v>154.16999999999999</v>
      </c>
    </row>
    <row r="18" spans="1:7" x14ac:dyDescent="0.2">
      <c r="A18" s="26" t="s">
        <v>24</v>
      </c>
      <c r="B18" s="27">
        <v>378</v>
      </c>
      <c r="C18" s="27">
        <v>151</v>
      </c>
      <c r="D18" s="28">
        <v>250.33</v>
      </c>
      <c r="E18" s="27">
        <v>2240</v>
      </c>
      <c r="F18" s="27">
        <v>1517</v>
      </c>
      <c r="G18" s="28">
        <v>147.66</v>
      </c>
    </row>
    <row r="19" spans="1:7" x14ac:dyDescent="0.2">
      <c r="A19" s="26" t="s">
        <v>22</v>
      </c>
      <c r="B19" s="27">
        <v>248</v>
      </c>
      <c r="C19" s="27">
        <v>97</v>
      </c>
      <c r="D19" s="28">
        <v>255.67</v>
      </c>
      <c r="E19" s="27">
        <v>2019</v>
      </c>
      <c r="F19" s="27">
        <v>1290</v>
      </c>
      <c r="G19" s="28">
        <v>156.51</v>
      </c>
    </row>
    <row r="20" spans="1:7" x14ac:dyDescent="0.2">
      <c r="A20" s="26" t="s">
        <v>21</v>
      </c>
      <c r="B20" s="27">
        <v>170</v>
      </c>
      <c r="C20" s="27">
        <v>91</v>
      </c>
      <c r="D20" s="28">
        <v>186.81</v>
      </c>
      <c r="E20" s="27">
        <v>1250</v>
      </c>
      <c r="F20" s="27">
        <v>1190</v>
      </c>
      <c r="G20" s="28">
        <v>105.04</v>
      </c>
    </row>
    <row r="21" spans="1:7" x14ac:dyDescent="0.2">
      <c r="A21" s="26" t="s">
        <v>54</v>
      </c>
      <c r="B21" s="27">
        <v>57</v>
      </c>
      <c r="C21" s="27">
        <v>68</v>
      </c>
      <c r="D21" s="28">
        <v>83.82</v>
      </c>
      <c r="E21" s="27">
        <v>758</v>
      </c>
      <c r="F21" s="27">
        <v>798</v>
      </c>
      <c r="G21" s="28">
        <v>94.99</v>
      </c>
    </row>
    <row r="22" spans="1:7" x14ac:dyDescent="0.2">
      <c r="A22" s="26" t="s">
        <v>20</v>
      </c>
      <c r="B22" s="27">
        <v>91</v>
      </c>
      <c r="C22" s="27">
        <v>63</v>
      </c>
      <c r="D22" s="28">
        <v>144.44</v>
      </c>
      <c r="E22" s="27">
        <v>732</v>
      </c>
      <c r="F22" s="27">
        <v>970</v>
      </c>
      <c r="G22" s="28">
        <v>75.459999999999994</v>
      </c>
    </row>
    <row r="23" spans="1:7" x14ac:dyDescent="0.2">
      <c r="A23" s="26" t="s">
        <v>19</v>
      </c>
      <c r="B23" s="27">
        <v>36</v>
      </c>
      <c r="C23" s="27">
        <v>51</v>
      </c>
      <c r="D23" s="28">
        <v>70.59</v>
      </c>
      <c r="E23" s="27">
        <v>669</v>
      </c>
      <c r="F23" s="27">
        <v>812</v>
      </c>
      <c r="G23" s="28">
        <v>82.39</v>
      </c>
    </row>
    <row r="24" spans="1:7" x14ac:dyDescent="0.2">
      <c r="A24" s="26" t="s">
        <v>17</v>
      </c>
      <c r="B24" s="27">
        <v>72</v>
      </c>
      <c r="C24" s="27">
        <v>54</v>
      </c>
      <c r="D24" s="28">
        <v>133.33000000000001</v>
      </c>
      <c r="E24" s="27">
        <v>624</v>
      </c>
      <c r="F24" s="27">
        <v>708</v>
      </c>
      <c r="G24" s="28">
        <v>88.14</v>
      </c>
    </row>
    <row r="25" spans="1:7" x14ac:dyDescent="0.2">
      <c r="A25" s="26" t="s">
        <v>16</v>
      </c>
      <c r="B25" s="27">
        <v>23</v>
      </c>
      <c r="C25" s="27">
        <v>16</v>
      </c>
      <c r="D25" s="28">
        <v>143.75</v>
      </c>
      <c r="E25" s="27">
        <v>529</v>
      </c>
      <c r="F25" s="27">
        <v>593</v>
      </c>
      <c r="G25" s="28">
        <v>89.21</v>
      </c>
    </row>
    <row r="26" spans="1:7" x14ac:dyDescent="0.2">
      <c r="A26" s="26" t="s">
        <v>13</v>
      </c>
      <c r="B26" s="27">
        <v>108</v>
      </c>
      <c r="C26" s="27">
        <v>67</v>
      </c>
      <c r="D26" s="28">
        <v>161.19</v>
      </c>
      <c r="E26" s="27">
        <v>467</v>
      </c>
      <c r="F26" s="27">
        <v>318</v>
      </c>
      <c r="G26" s="28">
        <v>146.86000000000001</v>
      </c>
    </row>
    <row r="27" spans="1:7" x14ac:dyDescent="0.2">
      <c r="A27" s="26" t="s">
        <v>15</v>
      </c>
      <c r="B27" s="27">
        <v>16</v>
      </c>
      <c r="C27" s="27">
        <v>19</v>
      </c>
      <c r="D27" s="28">
        <v>84.21</v>
      </c>
      <c r="E27" s="27">
        <v>444</v>
      </c>
      <c r="F27" s="27">
        <v>558</v>
      </c>
      <c r="G27" s="28">
        <v>79.569999999999993</v>
      </c>
    </row>
    <row r="28" spans="1:7" x14ac:dyDescent="0.2">
      <c r="A28" s="26" t="s">
        <v>14</v>
      </c>
      <c r="B28" s="27">
        <v>7</v>
      </c>
      <c r="C28" s="27">
        <v>45</v>
      </c>
      <c r="D28" s="28">
        <v>15.56</v>
      </c>
      <c r="E28" s="27">
        <v>423</v>
      </c>
      <c r="F28" s="27">
        <v>464</v>
      </c>
      <c r="G28" s="28">
        <v>91.16</v>
      </c>
    </row>
    <row r="29" spans="1:7" x14ac:dyDescent="0.2">
      <c r="A29" s="26" t="s">
        <v>9</v>
      </c>
      <c r="B29" s="27">
        <v>4</v>
      </c>
      <c r="C29" s="27">
        <v>9</v>
      </c>
      <c r="D29" s="28">
        <v>44.44</v>
      </c>
      <c r="E29" s="27">
        <v>236</v>
      </c>
      <c r="F29" s="27">
        <v>239</v>
      </c>
      <c r="G29" s="28">
        <v>98.74</v>
      </c>
    </row>
    <row r="30" spans="1:7" x14ac:dyDescent="0.2">
      <c r="A30" s="26" t="s">
        <v>7</v>
      </c>
      <c r="B30" s="27">
        <v>10</v>
      </c>
      <c r="C30" s="27">
        <v>14</v>
      </c>
      <c r="D30" s="28">
        <v>71.430000000000007</v>
      </c>
      <c r="E30" s="27">
        <v>236</v>
      </c>
      <c r="F30" s="27">
        <v>201</v>
      </c>
      <c r="G30" s="28">
        <v>117.41</v>
      </c>
    </row>
    <row r="31" spans="1:7" x14ac:dyDescent="0.2">
      <c r="A31" s="26" t="s">
        <v>110</v>
      </c>
      <c r="B31" s="27">
        <v>15</v>
      </c>
      <c r="C31" s="27">
        <v>16</v>
      </c>
      <c r="D31" s="28">
        <v>93.75</v>
      </c>
      <c r="E31" s="27">
        <v>225</v>
      </c>
      <c r="F31" s="27">
        <v>253</v>
      </c>
      <c r="G31" s="28">
        <v>88.93</v>
      </c>
    </row>
    <row r="32" spans="1:7" x14ac:dyDescent="0.2">
      <c r="A32" s="26" t="s">
        <v>10</v>
      </c>
      <c r="B32" s="27">
        <v>11</v>
      </c>
      <c r="C32" s="27">
        <v>3</v>
      </c>
      <c r="D32" s="28">
        <v>366.67</v>
      </c>
      <c r="E32" s="27">
        <v>206</v>
      </c>
      <c r="F32" s="27">
        <v>236</v>
      </c>
      <c r="G32" s="28">
        <v>87.29</v>
      </c>
    </row>
    <row r="33" spans="1:7" x14ac:dyDescent="0.2">
      <c r="A33" s="26" t="s">
        <v>11</v>
      </c>
      <c r="B33" s="27">
        <v>14</v>
      </c>
      <c r="C33" s="27">
        <v>26</v>
      </c>
      <c r="D33" s="28">
        <v>53.85</v>
      </c>
      <c r="E33" s="27">
        <v>186</v>
      </c>
      <c r="F33" s="27">
        <v>241</v>
      </c>
      <c r="G33" s="28">
        <v>77.180000000000007</v>
      </c>
    </row>
    <row r="34" spans="1:7" x14ac:dyDescent="0.2">
      <c r="A34" s="26" t="s">
        <v>8</v>
      </c>
      <c r="B34" s="27">
        <v>2</v>
      </c>
      <c r="C34" s="27">
        <v>2</v>
      </c>
      <c r="D34" s="28">
        <v>100</v>
      </c>
      <c r="E34" s="27">
        <v>161</v>
      </c>
      <c r="F34" s="27">
        <v>216</v>
      </c>
      <c r="G34" s="28">
        <v>74.540000000000006</v>
      </c>
    </row>
    <row r="35" spans="1:7" x14ac:dyDescent="0.2">
      <c r="A35" s="26" t="s">
        <v>4</v>
      </c>
      <c r="B35" s="27">
        <v>41</v>
      </c>
      <c r="C35" s="27">
        <v>28</v>
      </c>
      <c r="D35" s="28">
        <v>146.43</v>
      </c>
      <c r="E35" s="27">
        <v>116</v>
      </c>
      <c r="F35" s="27">
        <v>90</v>
      </c>
      <c r="G35" s="28">
        <v>128.88999999999999</v>
      </c>
    </row>
    <row r="36" spans="1:7" x14ac:dyDescent="0.2">
      <c r="A36" s="26" t="s">
        <v>6</v>
      </c>
      <c r="B36" s="27">
        <v>8</v>
      </c>
      <c r="C36" s="27">
        <v>7</v>
      </c>
      <c r="D36" s="28">
        <v>114.29</v>
      </c>
      <c r="E36" s="27">
        <v>113</v>
      </c>
      <c r="F36" s="27">
        <v>197</v>
      </c>
      <c r="G36" s="28">
        <v>57.36</v>
      </c>
    </row>
    <row r="37" spans="1:7" x14ac:dyDescent="0.2">
      <c r="A37" s="26" t="s">
        <v>5</v>
      </c>
      <c r="B37" s="27">
        <v>6</v>
      </c>
      <c r="C37" s="27">
        <v>3</v>
      </c>
      <c r="D37" s="28">
        <v>200</v>
      </c>
      <c r="E37" s="27">
        <v>104</v>
      </c>
      <c r="F37" s="27">
        <v>109</v>
      </c>
      <c r="G37" s="28">
        <v>95.41</v>
      </c>
    </row>
    <row r="38" spans="1:7" x14ac:dyDescent="0.2">
      <c r="A38" s="26" t="s">
        <v>3</v>
      </c>
      <c r="B38" s="27">
        <v>20</v>
      </c>
      <c r="C38" s="27">
        <v>11</v>
      </c>
      <c r="D38" s="28">
        <v>181.82</v>
      </c>
      <c r="E38" s="27">
        <f>98+8</f>
        <v>106</v>
      </c>
      <c r="F38" s="27">
        <v>73</v>
      </c>
      <c r="G38" s="28">
        <v>134.25</v>
      </c>
    </row>
    <row r="39" spans="1:7" x14ac:dyDescent="0.2">
      <c r="A39" s="26" t="s">
        <v>2</v>
      </c>
      <c r="B39" s="27">
        <v>13</v>
      </c>
      <c r="C39" s="27">
        <v>7</v>
      </c>
      <c r="D39" s="28">
        <v>185.71</v>
      </c>
      <c r="E39" s="27">
        <v>72</v>
      </c>
      <c r="F39" s="27">
        <v>59</v>
      </c>
      <c r="G39" s="28">
        <v>122.03</v>
      </c>
    </row>
    <row r="40" spans="1:7" x14ac:dyDescent="0.2">
      <c r="A40" s="26" t="s">
        <v>1</v>
      </c>
      <c r="B40" s="27">
        <v>11</v>
      </c>
      <c r="C40" s="27">
        <v>8</v>
      </c>
      <c r="D40" s="28">
        <v>137.5</v>
      </c>
      <c r="E40" s="27">
        <v>51</v>
      </c>
      <c r="F40" s="27">
        <v>63</v>
      </c>
      <c r="G40" s="28">
        <v>80.95</v>
      </c>
    </row>
    <row r="42" spans="1:7" x14ac:dyDescent="0.2">
      <c r="A42" s="38" t="s">
        <v>0</v>
      </c>
      <c r="B42" s="39">
        <f>SUBTOTAL(109,B9:B40)</f>
        <v>9389</v>
      </c>
      <c r="C42" s="39">
        <f>SUBTOTAL(109,C9:C40)</f>
        <v>4385</v>
      </c>
      <c r="D42" s="40">
        <f>IFERROR(SUM(B1:B40)/SUM(C1:C40)*100, 0)</f>
        <v>214.11630558722919</v>
      </c>
      <c r="E42" s="39">
        <f>SUBTOTAL(109,E9:E40)</f>
        <v>58809</v>
      </c>
      <c r="F42" s="39">
        <f>SUBTOTAL(109,F9:F40)</f>
        <v>44136</v>
      </c>
      <c r="G42" s="40">
        <f>IFERROR(SUM(E1:E40)/SUM(F1:F40)*100, 0)</f>
        <v>133.24497009244155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CB07-3FCB-4432-86C3-6304F4C4B7A5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5703125" style="17" customWidth="1"/>
    <col min="2" max="2" width="8.28515625" style="17" customWidth="1"/>
    <col min="3" max="3" width="11.42578125" style="17" customWidth="1"/>
    <col min="4" max="4" width="9.85546875" style="17" customWidth="1"/>
    <col min="5" max="5" width="9.28515625" style="17" customWidth="1"/>
    <col min="6" max="6" width="11.28515625" style="17" customWidth="1"/>
    <col min="7" max="7" width="9.28515625" style="17" customWidth="1"/>
    <col min="8" max="16384" width="8.8554687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111</v>
      </c>
    </row>
    <row r="4" spans="1:7" x14ac:dyDescent="0.2">
      <c r="A4" s="17" t="s">
        <v>112</v>
      </c>
    </row>
    <row r="5" spans="1:7" x14ac:dyDescent="0.2">
      <c r="A5" s="17" t="s">
        <v>40</v>
      </c>
    </row>
    <row r="6" spans="1:7" x14ac:dyDescent="0.2">
      <c r="A6" s="1" t="s">
        <v>113</v>
      </c>
    </row>
    <row r="7" spans="1:7" x14ac:dyDescent="0.2">
      <c r="B7" s="18"/>
      <c r="C7" s="18"/>
      <c r="D7" s="19"/>
      <c r="E7" s="18"/>
      <c r="F7" s="18"/>
      <c r="G7" s="19"/>
    </row>
    <row r="8" spans="1:7" ht="41.45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3906</v>
      </c>
      <c r="C9" s="18">
        <v>1512</v>
      </c>
      <c r="D9" s="19">
        <v>258.33</v>
      </c>
      <c r="E9" s="18">
        <v>21964</v>
      </c>
      <c r="F9" s="18">
        <v>8916</v>
      </c>
      <c r="G9" s="19">
        <v>246.34</v>
      </c>
    </row>
    <row r="10" spans="1:7" x14ac:dyDescent="0.2">
      <c r="A10" s="17" t="s">
        <v>31</v>
      </c>
      <c r="B10" s="18">
        <v>3176</v>
      </c>
      <c r="C10" s="18">
        <v>859</v>
      </c>
      <c r="D10" s="19">
        <v>369.73</v>
      </c>
      <c r="E10" s="18">
        <v>16279</v>
      </c>
      <c r="F10" s="18">
        <v>4433</v>
      </c>
      <c r="G10" s="19">
        <v>367.22</v>
      </c>
    </row>
    <row r="11" spans="1:7" x14ac:dyDescent="0.2">
      <c r="A11" s="17" t="s">
        <v>26</v>
      </c>
      <c r="B11" s="18">
        <v>2540</v>
      </c>
      <c r="C11" s="18">
        <v>786</v>
      </c>
      <c r="D11" s="19">
        <v>323.16000000000003</v>
      </c>
      <c r="E11" s="18">
        <v>11897</v>
      </c>
      <c r="F11" s="18">
        <v>3177</v>
      </c>
      <c r="G11" s="19">
        <v>374.47</v>
      </c>
    </row>
    <row r="12" spans="1:7" x14ac:dyDescent="0.2">
      <c r="A12" s="17" t="s">
        <v>29</v>
      </c>
      <c r="B12" s="18">
        <v>1801</v>
      </c>
      <c r="C12" s="18">
        <v>469</v>
      </c>
      <c r="D12" s="19">
        <v>384.01</v>
      </c>
      <c r="E12" s="18">
        <v>11733</v>
      </c>
      <c r="F12" s="18">
        <v>3157</v>
      </c>
      <c r="G12" s="19">
        <v>371.65</v>
      </c>
    </row>
    <row r="13" spans="1:7" x14ac:dyDescent="0.2">
      <c r="A13" s="17" t="s">
        <v>30</v>
      </c>
      <c r="B13" s="18">
        <v>1664</v>
      </c>
      <c r="C13" s="18">
        <v>367</v>
      </c>
      <c r="D13" s="19">
        <v>453.41</v>
      </c>
      <c r="E13" s="18">
        <v>10784</v>
      </c>
      <c r="F13" s="18">
        <v>2717</v>
      </c>
      <c r="G13" s="19">
        <v>396.91</v>
      </c>
    </row>
    <row r="14" spans="1:7" x14ac:dyDescent="0.2">
      <c r="A14" s="17" t="s">
        <v>28</v>
      </c>
      <c r="B14" s="18">
        <v>1528</v>
      </c>
      <c r="C14" s="18">
        <v>275</v>
      </c>
      <c r="D14" s="19">
        <v>555.64</v>
      </c>
      <c r="E14" s="18">
        <v>10549</v>
      </c>
      <c r="F14" s="18">
        <v>2389</v>
      </c>
      <c r="G14" s="19">
        <v>441.57</v>
      </c>
    </row>
    <row r="15" spans="1:7" x14ac:dyDescent="0.2">
      <c r="A15" s="17" t="s">
        <v>27</v>
      </c>
      <c r="B15" s="18">
        <v>1323</v>
      </c>
      <c r="C15" s="18">
        <v>410</v>
      </c>
      <c r="D15" s="19">
        <v>322.68</v>
      </c>
      <c r="E15" s="18">
        <v>9685</v>
      </c>
      <c r="F15" s="18">
        <v>3579</v>
      </c>
      <c r="G15" s="19">
        <v>270.61</v>
      </c>
    </row>
    <row r="16" spans="1:7" x14ac:dyDescent="0.2">
      <c r="A16" s="17" t="s">
        <v>25</v>
      </c>
      <c r="B16" s="18">
        <v>1543</v>
      </c>
      <c r="C16" s="18">
        <v>454</v>
      </c>
      <c r="D16" s="19">
        <v>339.87</v>
      </c>
      <c r="E16" s="18">
        <v>7198</v>
      </c>
      <c r="F16" s="18">
        <v>1976</v>
      </c>
      <c r="G16" s="19">
        <v>364.27</v>
      </c>
    </row>
    <row r="17" spans="1:7" x14ac:dyDescent="0.2">
      <c r="A17" s="17" t="s">
        <v>24</v>
      </c>
      <c r="B17" s="18">
        <v>1052</v>
      </c>
      <c r="C17" s="18">
        <v>233</v>
      </c>
      <c r="D17" s="19">
        <v>451.5</v>
      </c>
      <c r="E17" s="18">
        <v>5829</v>
      </c>
      <c r="F17" s="18">
        <v>1498</v>
      </c>
      <c r="G17" s="19">
        <v>389.12</v>
      </c>
    </row>
    <row r="18" spans="1:7" x14ac:dyDescent="0.2">
      <c r="A18" s="17" t="s">
        <v>22</v>
      </c>
      <c r="B18" s="18">
        <v>780</v>
      </c>
      <c r="C18" s="18">
        <v>160</v>
      </c>
      <c r="D18" s="19">
        <v>487.5</v>
      </c>
      <c r="E18" s="18">
        <v>5667</v>
      </c>
      <c r="F18" s="18">
        <v>1194</v>
      </c>
      <c r="G18" s="19">
        <v>474.62</v>
      </c>
    </row>
    <row r="19" spans="1:7" x14ac:dyDescent="0.2">
      <c r="A19" s="17" t="s">
        <v>23</v>
      </c>
      <c r="B19" s="18">
        <v>1033</v>
      </c>
      <c r="C19" s="18">
        <v>312</v>
      </c>
      <c r="D19" s="19">
        <v>331.09</v>
      </c>
      <c r="E19" s="18">
        <v>5405</v>
      </c>
      <c r="F19" s="18">
        <v>1502</v>
      </c>
      <c r="G19" s="19">
        <v>359.85</v>
      </c>
    </row>
    <row r="20" spans="1:7" x14ac:dyDescent="0.2">
      <c r="A20" s="17" t="s">
        <v>21</v>
      </c>
      <c r="B20" s="18">
        <v>663</v>
      </c>
      <c r="C20" s="18">
        <v>124</v>
      </c>
      <c r="D20" s="19">
        <v>534.67999999999995</v>
      </c>
      <c r="E20" s="18">
        <v>4284</v>
      </c>
      <c r="F20" s="18">
        <v>760</v>
      </c>
      <c r="G20" s="19">
        <v>563.67999999999995</v>
      </c>
    </row>
    <row r="21" spans="1:7" x14ac:dyDescent="0.2">
      <c r="A21" s="17" t="s">
        <v>20</v>
      </c>
      <c r="B21" s="18">
        <v>401</v>
      </c>
      <c r="C21" s="18">
        <v>78</v>
      </c>
      <c r="D21" s="19">
        <v>514.1</v>
      </c>
      <c r="E21" s="18">
        <v>2220</v>
      </c>
      <c r="F21" s="18">
        <v>534</v>
      </c>
      <c r="G21" s="19">
        <v>415.73</v>
      </c>
    </row>
    <row r="22" spans="1:7" x14ac:dyDescent="0.2">
      <c r="A22" s="17" t="s">
        <v>18</v>
      </c>
      <c r="B22" s="18">
        <v>125</v>
      </c>
      <c r="C22" s="18">
        <v>73</v>
      </c>
      <c r="D22" s="19">
        <v>171.23</v>
      </c>
      <c r="E22" s="18">
        <v>2093</v>
      </c>
      <c r="F22" s="18">
        <v>486</v>
      </c>
      <c r="G22" s="19">
        <v>430.66</v>
      </c>
    </row>
    <row r="23" spans="1:7" x14ac:dyDescent="0.2">
      <c r="A23" s="17" t="s">
        <v>17</v>
      </c>
      <c r="B23" s="18">
        <v>253</v>
      </c>
      <c r="C23" s="18">
        <v>65</v>
      </c>
      <c r="D23" s="19">
        <v>389.23</v>
      </c>
      <c r="E23" s="18">
        <v>1994</v>
      </c>
      <c r="F23" s="18">
        <v>520</v>
      </c>
      <c r="G23" s="19">
        <v>383.46</v>
      </c>
    </row>
    <row r="24" spans="1:7" x14ac:dyDescent="0.2">
      <c r="A24" s="17" t="s">
        <v>19</v>
      </c>
      <c r="B24" s="18">
        <v>167</v>
      </c>
      <c r="C24" s="18">
        <v>88</v>
      </c>
      <c r="D24" s="19">
        <v>189.77</v>
      </c>
      <c r="E24" s="18">
        <v>1860</v>
      </c>
      <c r="F24" s="18">
        <v>657</v>
      </c>
      <c r="G24" s="19">
        <v>283.11</v>
      </c>
    </row>
    <row r="25" spans="1:7" x14ac:dyDescent="0.2">
      <c r="A25" s="17" t="s">
        <v>16</v>
      </c>
      <c r="B25" s="18">
        <v>102</v>
      </c>
      <c r="C25" s="18">
        <v>36</v>
      </c>
      <c r="D25" s="19">
        <v>283.33</v>
      </c>
      <c r="E25" s="18">
        <v>1668</v>
      </c>
      <c r="F25" s="18">
        <v>370</v>
      </c>
      <c r="G25" s="19">
        <v>450.81</v>
      </c>
    </row>
    <row r="26" spans="1:7" x14ac:dyDescent="0.2">
      <c r="A26" s="17" t="s">
        <v>15</v>
      </c>
      <c r="B26" s="18">
        <v>125</v>
      </c>
      <c r="C26" s="18">
        <v>16</v>
      </c>
      <c r="D26" s="19">
        <v>781.25</v>
      </c>
      <c r="E26" s="18">
        <v>1300</v>
      </c>
      <c r="F26" s="18">
        <v>342</v>
      </c>
      <c r="G26" s="19">
        <v>380.12</v>
      </c>
    </row>
    <row r="27" spans="1:7" x14ac:dyDescent="0.2">
      <c r="A27" s="17" t="s">
        <v>14</v>
      </c>
      <c r="B27" s="18">
        <v>65</v>
      </c>
      <c r="C27" s="18">
        <v>27</v>
      </c>
      <c r="D27" s="19">
        <v>240.74</v>
      </c>
      <c r="E27" s="18">
        <v>1184</v>
      </c>
      <c r="F27" s="18">
        <v>217</v>
      </c>
      <c r="G27" s="19">
        <v>545.62</v>
      </c>
    </row>
    <row r="28" spans="1:7" x14ac:dyDescent="0.2">
      <c r="A28" s="17" t="s">
        <v>13</v>
      </c>
      <c r="B28" s="18">
        <v>185</v>
      </c>
      <c r="C28" s="18">
        <v>59</v>
      </c>
      <c r="D28" s="19">
        <v>313.56</v>
      </c>
      <c r="E28" s="18">
        <v>1134</v>
      </c>
      <c r="F28" s="18">
        <v>305</v>
      </c>
      <c r="G28" s="19">
        <v>371.8</v>
      </c>
    </row>
    <row r="29" spans="1:7" x14ac:dyDescent="0.2">
      <c r="A29" s="17" t="s">
        <v>9</v>
      </c>
      <c r="B29" s="18">
        <v>31</v>
      </c>
      <c r="C29" s="18">
        <v>4</v>
      </c>
      <c r="D29" s="19">
        <v>775</v>
      </c>
      <c r="E29" s="18">
        <v>835</v>
      </c>
      <c r="F29" s="18">
        <v>102</v>
      </c>
      <c r="G29" s="19">
        <v>818.63</v>
      </c>
    </row>
    <row r="30" spans="1:7" x14ac:dyDescent="0.2">
      <c r="A30" s="17" t="s">
        <v>10</v>
      </c>
      <c r="B30" s="18">
        <v>38</v>
      </c>
      <c r="C30" s="18">
        <v>17</v>
      </c>
      <c r="D30" s="19">
        <v>223.53</v>
      </c>
      <c r="E30" s="18">
        <v>691</v>
      </c>
      <c r="F30" s="18">
        <v>134</v>
      </c>
      <c r="G30" s="19">
        <v>515.66999999999996</v>
      </c>
    </row>
    <row r="31" spans="1:7" x14ac:dyDescent="0.2">
      <c r="A31" s="17" t="s">
        <v>11</v>
      </c>
      <c r="B31" s="18">
        <v>26</v>
      </c>
      <c r="C31" s="18">
        <v>14</v>
      </c>
      <c r="D31" s="19">
        <v>185.71</v>
      </c>
      <c r="E31" s="18">
        <v>688</v>
      </c>
      <c r="F31" s="18">
        <v>160</v>
      </c>
      <c r="G31" s="19">
        <v>430</v>
      </c>
    </row>
    <row r="32" spans="1:7" x14ac:dyDescent="0.2">
      <c r="A32" s="17" t="s">
        <v>7</v>
      </c>
      <c r="B32" s="18">
        <v>49</v>
      </c>
      <c r="C32" s="18">
        <v>8</v>
      </c>
      <c r="D32" s="19">
        <v>612.5</v>
      </c>
      <c r="E32" s="18">
        <v>681</v>
      </c>
      <c r="F32" s="18">
        <v>132</v>
      </c>
      <c r="G32" s="19">
        <v>515.91</v>
      </c>
    </row>
    <row r="33" spans="1:7" x14ac:dyDescent="0.2">
      <c r="A33" s="17" t="s">
        <v>12</v>
      </c>
      <c r="B33" s="18">
        <v>39</v>
      </c>
      <c r="C33" s="18">
        <v>18</v>
      </c>
      <c r="D33" s="19">
        <v>216.67</v>
      </c>
      <c r="E33" s="18">
        <v>577</v>
      </c>
      <c r="F33" s="18">
        <v>186</v>
      </c>
      <c r="G33" s="19">
        <v>310.22000000000003</v>
      </c>
    </row>
    <row r="34" spans="1:7" x14ac:dyDescent="0.2">
      <c r="A34" s="17" t="s">
        <v>8</v>
      </c>
      <c r="B34" s="18">
        <v>26</v>
      </c>
      <c r="C34" s="18">
        <v>5</v>
      </c>
      <c r="D34" s="19">
        <v>520</v>
      </c>
      <c r="E34" s="18">
        <v>406</v>
      </c>
      <c r="F34" s="18">
        <v>123</v>
      </c>
      <c r="G34" s="19">
        <v>330.08</v>
      </c>
    </row>
    <row r="35" spans="1:7" x14ac:dyDescent="0.2">
      <c r="A35" s="17" t="s">
        <v>6</v>
      </c>
      <c r="B35" s="18">
        <v>10</v>
      </c>
      <c r="C35" s="18">
        <v>15</v>
      </c>
      <c r="D35" s="19">
        <v>66.67</v>
      </c>
      <c r="E35" s="18">
        <v>331</v>
      </c>
      <c r="F35" s="18">
        <v>142</v>
      </c>
      <c r="G35" s="19">
        <v>233.1</v>
      </c>
    </row>
    <row r="36" spans="1:7" x14ac:dyDescent="0.2">
      <c r="A36" s="17" t="s">
        <v>5</v>
      </c>
      <c r="B36" s="18">
        <v>36</v>
      </c>
      <c r="C36" s="18">
        <v>3</v>
      </c>
      <c r="D36" s="19">
        <v>1200</v>
      </c>
      <c r="E36" s="18">
        <v>324</v>
      </c>
      <c r="F36" s="18">
        <v>67</v>
      </c>
      <c r="G36" s="19">
        <v>483.58</v>
      </c>
    </row>
    <row r="37" spans="1:7" x14ac:dyDescent="0.2">
      <c r="A37" s="17" t="s">
        <v>3</v>
      </c>
      <c r="B37" s="18">
        <v>31</v>
      </c>
      <c r="C37" s="18">
        <v>17</v>
      </c>
      <c r="D37" s="19">
        <v>182.35</v>
      </c>
      <c r="E37" s="18">
        <f>245+6</f>
        <v>251</v>
      </c>
      <c r="F37" s="18">
        <v>63</v>
      </c>
      <c r="G37" s="19">
        <v>388.89</v>
      </c>
    </row>
    <row r="38" spans="1:7" x14ac:dyDescent="0.2">
      <c r="A38" s="17" t="s">
        <v>4</v>
      </c>
      <c r="B38" s="18">
        <v>60</v>
      </c>
      <c r="C38" s="18">
        <v>51</v>
      </c>
      <c r="D38" s="19">
        <v>117.65</v>
      </c>
      <c r="E38" s="18">
        <v>190</v>
      </c>
      <c r="F38" s="18">
        <v>88</v>
      </c>
      <c r="G38" s="19">
        <v>215.91</v>
      </c>
    </row>
    <row r="39" spans="1:7" x14ac:dyDescent="0.2">
      <c r="A39" s="17" t="s">
        <v>2</v>
      </c>
      <c r="B39" s="18">
        <v>15</v>
      </c>
      <c r="C39" s="18">
        <v>12</v>
      </c>
      <c r="D39" s="19">
        <v>125</v>
      </c>
      <c r="E39" s="18">
        <v>136</v>
      </c>
      <c r="F39" s="18">
        <v>30</v>
      </c>
      <c r="G39" s="19">
        <v>453.33</v>
      </c>
    </row>
    <row r="40" spans="1:7" x14ac:dyDescent="0.2">
      <c r="A40" s="17" t="s">
        <v>1</v>
      </c>
      <c r="B40" s="18">
        <v>13</v>
      </c>
      <c r="C40" s="18">
        <v>9</v>
      </c>
      <c r="D40" s="19">
        <v>144.44</v>
      </c>
      <c r="E40" s="18">
        <v>116</v>
      </c>
      <c r="F40" s="18">
        <v>36</v>
      </c>
      <c r="G40" s="19">
        <v>322.22000000000003</v>
      </c>
    </row>
    <row r="42" spans="1:7" x14ac:dyDescent="0.2">
      <c r="A42" s="23" t="s">
        <v>0</v>
      </c>
      <c r="B42" s="24">
        <f>SUBTOTAL(109,B9:B40)</f>
        <v>22806</v>
      </c>
      <c r="C42" s="24">
        <f>SUBTOTAL(109,C9:C40)</f>
        <v>6576</v>
      </c>
      <c r="D42" s="25">
        <f>IFERROR(SUM(B1:B40)/SUM(C1:C40)*100, 0)</f>
        <v>346.80656934306569</v>
      </c>
      <c r="E42" s="24">
        <f>SUBTOTAL(109,E9:E40)</f>
        <v>139953</v>
      </c>
      <c r="F42" s="24">
        <f>SUBTOTAL(109,F9:F40)</f>
        <v>39992</v>
      </c>
      <c r="G42" s="25">
        <f>IFERROR(SUM(E1:E40)/SUM(F1:F40)*100, 0)</f>
        <v>349.95249049809962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460F-4AC5-4988-88D9-2E861A04AEA6}">
  <dimension ref="A1:G42"/>
  <sheetViews>
    <sheetView zoomScale="99" zoomScaleNormal="99"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6.7109375" style="41" customWidth="1"/>
    <col min="2" max="2" width="11" style="41" customWidth="1"/>
    <col min="3" max="3" width="14.42578125" style="41" customWidth="1"/>
    <col min="4" max="4" width="11.28515625" style="41" customWidth="1"/>
    <col min="5" max="5" width="9.85546875" style="41" customWidth="1"/>
    <col min="6" max="6" width="11.5703125" style="41" customWidth="1"/>
    <col min="7" max="16384" width="8.85546875" style="41"/>
  </cols>
  <sheetData>
    <row r="1" spans="1:7" x14ac:dyDescent="0.2">
      <c r="A1" s="41" t="s">
        <v>114</v>
      </c>
    </row>
    <row r="2" spans="1:7" x14ac:dyDescent="0.2">
      <c r="A2" s="41" t="s">
        <v>41</v>
      </c>
    </row>
    <row r="3" spans="1:7" x14ac:dyDescent="0.2">
      <c r="A3" s="41" t="s">
        <v>115</v>
      </c>
    </row>
    <row r="4" spans="1:7" x14ac:dyDescent="0.2">
      <c r="A4" s="41" t="s">
        <v>116</v>
      </c>
    </row>
    <row r="5" spans="1:7" x14ac:dyDescent="0.2">
      <c r="A5" s="41" t="s">
        <v>40</v>
      </c>
    </row>
    <row r="6" spans="1:7" x14ac:dyDescent="0.2">
      <c r="A6" s="1" t="s">
        <v>125</v>
      </c>
    </row>
    <row r="7" spans="1:7" x14ac:dyDescent="0.2">
      <c r="B7" s="42"/>
      <c r="C7" s="42"/>
      <c r="D7" s="43"/>
    </row>
    <row r="8" spans="1:7" ht="42.75" customHeight="1" x14ac:dyDescent="0.2">
      <c r="A8" s="44" t="s">
        <v>117</v>
      </c>
      <c r="B8" s="45" t="s">
        <v>121</v>
      </c>
      <c r="C8" s="45" t="s">
        <v>122</v>
      </c>
      <c r="D8" s="46" t="s">
        <v>123</v>
      </c>
      <c r="E8" s="45" t="s">
        <v>118</v>
      </c>
      <c r="F8" s="45" t="s">
        <v>119</v>
      </c>
      <c r="G8" s="46" t="s">
        <v>120</v>
      </c>
    </row>
    <row r="9" spans="1:7" x14ac:dyDescent="0.2">
      <c r="A9" s="41" t="s">
        <v>13</v>
      </c>
      <c r="B9" s="42">
        <v>142</v>
      </c>
      <c r="C9" s="42">
        <v>63</v>
      </c>
      <c r="D9" s="43">
        <v>225.4</v>
      </c>
      <c r="E9" s="42">
        <v>1187</v>
      </c>
      <c r="F9" s="42">
        <v>417</v>
      </c>
      <c r="G9" s="43">
        <v>284.64999999999998</v>
      </c>
    </row>
    <row r="10" spans="1:7" x14ac:dyDescent="0.2">
      <c r="A10" s="41" t="s">
        <v>3</v>
      </c>
      <c r="B10" s="42">
        <f>58+2</f>
        <v>60</v>
      </c>
      <c r="C10" s="42">
        <f>21+6</f>
        <v>27</v>
      </c>
      <c r="D10" s="43">
        <v>276.19</v>
      </c>
      <c r="E10" s="42">
        <f>332+33</f>
        <v>365</v>
      </c>
      <c r="F10" s="42">
        <f>89+18</f>
        <v>107</v>
      </c>
      <c r="G10" s="43">
        <v>373.03</v>
      </c>
    </row>
    <row r="11" spans="1:7" x14ac:dyDescent="0.2">
      <c r="A11" s="41" t="s">
        <v>24</v>
      </c>
      <c r="B11" s="42">
        <v>840</v>
      </c>
      <c r="C11" s="42">
        <v>507</v>
      </c>
      <c r="D11" s="43">
        <v>165.68</v>
      </c>
      <c r="E11" s="42">
        <v>7694</v>
      </c>
      <c r="F11" s="42">
        <v>2479</v>
      </c>
      <c r="G11" s="43">
        <v>310.37</v>
      </c>
    </row>
    <row r="12" spans="1:7" x14ac:dyDescent="0.2">
      <c r="A12" s="41" t="s">
        <v>23</v>
      </c>
      <c r="B12" s="42">
        <v>885</v>
      </c>
      <c r="C12" s="42">
        <v>578</v>
      </c>
      <c r="D12" s="43">
        <v>153.11000000000001</v>
      </c>
      <c r="E12" s="42">
        <v>6055</v>
      </c>
      <c r="F12" s="42">
        <v>2737</v>
      </c>
      <c r="G12" s="43">
        <v>221.23</v>
      </c>
    </row>
    <row r="13" spans="1:7" x14ac:dyDescent="0.2">
      <c r="A13" s="41" t="s">
        <v>31</v>
      </c>
      <c r="B13" s="42">
        <v>2526</v>
      </c>
      <c r="C13" s="42">
        <v>1585</v>
      </c>
      <c r="D13" s="43">
        <v>159.37</v>
      </c>
      <c r="E13" s="42">
        <v>19318</v>
      </c>
      <c r="F13" s="42">
        <v>7406</v>
      </c>
      <c r="G13" s="43">
        <v>260.83999999999997</v>
      </c>
    </row>
    <row r="14" spans="1:7" x14ac:dyDescent="0.2">
      <c r="A14" s="41" t="s">
        <v>25</v>
      </c>
      <c r="B14" s="42">
        <v>1390</v>
      </c>
      <c r="C14" s="42">
        <v>677</v>
      </c>
      <c r="D14" s="43">
        <v>205.32</v>
      </c>
      <c r="E14" s="42">
        <v>8872</v>
      </c>
      <c r="F14" s="42">
        <v>2610</v>
      </c>
      <c r="G14" s="43">
        <v>339.92</v>
      </c>
    </row>
    <row r="15" spans="1:7" x14ac:dyDescent="0.2">
      <c r="A15" s="41" t="s">
        <v>32</v>
      </c>
      <c r="B15" s="42">
        <v>2656</v>
      </c>
      <c r="C15" s="42">
        <v>1856</v>
      </c>
      <c r="D15" s="43">
        <v>143.1</v>
      </c>
      <c r="E15" s="42">
        <v>25651</v>
      </c>
      <c r="F15" s="42">
        <v>12310</v>
      </c>
      <c r="G15" s="43">
        <v>208.38</v>
      </c>
    </row>
    <row r="16" spans="1:7" x14ac:dyDescent="0.2">
      <c r="A16" s="41" t="s">
        <v>26</v>
      </c>
      <c r="B16" s="42">
        <v>2108</v>
      </c>
      <c r="C16" s="42">
        <v>1109</v>
      </c>
      <c r="D16" s="43">
        <v>190.08</v>
      </c>
      <c r="E16" s="42">
        <v>14036</v>
      </c>
      <c r="F16" s="42">
        <v>4670</v>
      </c>
      <c r="G16" s="43">
        <v>300.56</v>
      </c>
    </row>
    <row r="17" spans="1:7" x14ac:dyDescent="0.2">
      <c r="A17" s="41" t="s">
        <v>19</v>
      </c>
      <c r="B17" s="42">
        <v>237</v>
      </c>
      <c r="C17" s="42">
        <v>204</v>
      </c>
      <c r="D17" s="43">
        <v>116.18</v>
      </c>
      <c r="E17" s="42">
        <v>2563</v>
      </c>
      <c r="F17" s="42">
        <v>1202</v>
      </c>
      <c r="G17" s="43">
        <v>213.23</v>
      </c>
    </row>
    <row r="18" spans="1:7" x14ac:dyDescent="0.2">
      <c r="A18" s="41" t="s">
        <v>20</v>
      </c>
      <c r="B18" s="42">
        <v>181</v>
      </c>
      <c r="C18" s="42">
        <v>158</v>
      </c>
      <c r="D18" s="43">
        <v>114.56</v>
      </c>
      <c r="E18" s="42">
        <v>2614</v>
      </c>
      <c r="F18" s="42">
        <v>866</v>
      </c>
      <c r="G18" s="43">
        <v>301.85000000000002</v>
      </c>
    </row>
    <row r="19" spans="1:7" x14ac:dyDescent="0.2">
      <c r="A19" s="41" t="s">
        <v>9</v>
      </c>
      <c r="B19" s="42">
        <v>23</v>
      </c>
      <c r="C19" s="42">
        <v>12</v>
      </c>
      <c r="D19" s="43">
        <v>191.67</v>
      </c>
      <c r="E19" s="42">
        <v>899</v>
      </c>
      <c r="F19" s="42">
        <v>196</v>
      </c>
      <c r="G19" s="43">
        <v>458.67</v>
      </c>
    </row>
    <row r="20" spans="1:7" x14ac:dyDescent="0.2">
      <c r="A20" s="41" t="s">
        <v>21</v>
      </c>
      <c r="B20" s="42">
        <v>339</v>
      </c>
      <c r="C20" s="42">
        <v>129</v>
      </c>
      <c r="D20" s="43">
        <v>262.79000000000002</v>
      </c>
      <c r="E20" s="42">
        <v>4685</v>
      </c>
      <c r="F20" s="42">
        <v>1003</v>
      </c>
      <c r="G20" s="43">
        <v>467.1</v>
      </c>
    </row>
    <row r="21" spans="1:7" x14ac:dyDescent="0.2">
      <c r="A21" s="41" t="s">
        <v>22</v>
      </c>
      <c r="B21" s="42">
        <v>572</v>
      </c>
      <c r="C21" s="42">
        <v>281</v>
      </c>
      <c r="D21" s="43">
        <v>203.56</v>
      </c>
      <c r="E21" s="42">
        <v>6935</v>
      </c>
      <c r="F21" s="42">
        <v>1976</v>
      </c>
      <c r="G21" s="43">
        <v>350.96</v>
      </c>
    </row>
    <row r="22" spans="1:7" x14ac:dyDescent="0.2">
      <c r="A22" s="41" t="s">
        <v>30</v>
      </c>
      <c r="B22" s="42">
        <v>1362</v>
      </c>
      <c r="C22" s="42">
        <v>647</v>
      </c>
      <c r="D22" s="43">
        <v>210.51</v>
      </c>
      <c r="E22" s="42">
        <v>13229</v>
      </c>
      <c r="F22" s="42">
        <v>4402</v>
      </c>
      <c r="G22" s="43">
        <v>300.52</v>
      </c>
    </row>
    <row r="23" spans="1:7" x14ac:dyDescent="0.2">
      <c r="A23" s="41" t="s">
        <v>1</v>
      </c>
      <c r="B23" s="42">
        <v>6</v>
      </c>
      <c r="C23" s="42">
        <v>3</v>
      </c>
      <c r="D23" s="43">
        <v>200</v>
      </c>
      <c r="E23" s="42">
        <v>93</v>
      </c>
      <c r="F23" s="42">
        <v>33</v>
      </c>
      <c r="G23" s="43">
        <v>281.82</v>
      </c>
    </row>
    <row r="24" spans="1:7" x14ac:dyDescent="0.2">
      <c r="A24" s="41" t="s">
        <v>8</v>
      </c>
      <c r="B24" s="42">
        <v>15</v>
      </c>
      <c r="C24" s="42">
        <v>16</v>
      </c>
      <c r="D24" s="43">
        <v>93.75</v>
      </c>
      <c r="E24" s="42">
        <v>477</v>
      </c>
      <c r="F24" s="42">
        <v>158</v>
      </c>
      <c r="G24" s="43">
        <v>301.89999999999998</v>
      </c>
    </row>
    <row r="25" spans="1:7" x14ac:dyDescent="0.2">
      <c r="A25" s="41" t="s">
        <v>110</v>
      </c>
      <c r="B25" s="42">
        <v>29</v>
      </c>
      <c r="C25" s="42">
        <v>10</v>
      </c>
      <c r="D25" s="43">
        <v>290</v>
      </c>
      <c r="E25" s="42">
        <v>710</v>
      </c>
      <c r="F25" s="42">
        <v>138</v>
      </c>
      <c r="G25" s="43">
        <v>514.49</v>
      </c>
    </row>
    <row r="26" spans="1:7" x14ac:dyDescent="0.2">
      <c r="A26" s="41" t="s">
        <v>5</v>
      </c>
      <c r="B26" s="42">
        <v>12</v>
      </c>
      <c r="C26" s="42">
        <v>5</v>
      </c>
      <c r="D26" s="43">
        <v>240</v>
      </c>
      <c r="E26" s="42">
        <v>442</v>
      </c>
      <c r="F26" s="42">
        <v>98</v>
      </c>
      <c r="G26" s="43">
        <v>451.02</v>
      </c>
    </row>
    <row r="27" spans="1:7" x14ac:dyDescent="0.2">
      <c r="A27" s="41" t="s">
        <v>15</v>
      </c>
      <c r="B27" s="42">
        <v>42</v>
      </c>
      <c r="C27" s="42">
        <v>49</v>
      </c>
      <c r="D27" s="43">
        <v>85.71</v>
      </c>
      <c r="E27" s="42">
        <v>1614</v>
      </c>
      <c r="F27" s="42">
        <v>497</v>
      </c>
      <c r="G27" s="43">
        <v>324.75</v>
      </c>
    </row>
    <row r="28" spans="1:7" x14ac:dyDescent="0.2">
      <c r="A28" s="41" t="s">
        <v>16</v>
      </c>
      <c r="B28" s="42">
        <v>66</v>
      </c>
      <c r="C28" s="42">
        <v>145</v>
      </c>
      <c r="D28" s="43">
        <v>45.52</v>
      </c>
      <c r="E28" s="42">
        <v>1983</v>
      </c>
      <c r="F28" s="42">
        <v>661</v>
      </c>
      <c r="G28" s="43">
        <v>300</v>
      </c>
    </row>
    <row r="29" spans="1:7" x14ac:dyDescent="0.2">
      <c r="A29" s="41" t="s">
        <v>29</v>
      </c>
      <c r="B29" s="42">
        <v>1561</v>
      </c>
      <c r="C29" s="42">
        <v>789</v>
      </c>
      <c r="D29" s="43">
        <v>197.85</v>
      </c>
      <c r="E29" s="42">
        <v>14614</v>
      </c>
      <c r="F29" s="42">
        <v>4960</v>
      </c>
      <c r="G29" s="43">
        <v>294.64</v>
      </c>
    </row>
    <row r="30" spans="1:7" x14ac:dyDescent="0.2">
      <c r="A30" s="41" t="s">
        <v>4</v>
      </c>
      <c r="B30" s="42">
        <v>48</v>
      </c>
      <c r="C30" s="42">
        <v>31</v>
      </c>
      <c r="D30" s="43">
        <v>154.84</v>
      </c>
      <c r="E30" s="42">
        <v>214</v>
      </c>
      <c r="F30" s="42">
        <v>92</v>
      </c>
      <c r="G30" s="43">
        <v>232.61</v>
      </c>
    </row>
    <row r="31" spans="1:7" x14ac:dyDescent="0.2">
      <c r="A31" s="41" t="s">
        <v>2</v>
      </c>
      <c r="B31" s="42">
        <v>25</v>
      </c>
      <c r="C31" s="42">
        <v>12</v>
      </c>
      <c r="D31" s="43">
        <v>208.33</v>
      </c>
      <c r="E31" s="42">
        <v>144</v>
      </c>
      <c r="F31" s="42">
        <v>96</v>
      </c>
      <c r="G31" s="43">
        <v>150</v>
      </c>
    </row>
    <row r="32" spans="1:7" x14ac:dyDescent="0.2">
      <c r="A32" s="41" t="s">
        <v>17</v>
      </c>
      <c r="B32" s="42">
        <v>124</v>
      </c>
      <c r="C32" s="42">
        <v>72</v>
      </c>
      <c r="D32" s="43">
        <v>172.22</v>
      </c>
      <c r="E32" s="42">
        <v>2145</v>
      </c>
      <c r="F32" s="42">
        <v>690</v>
      </c>
      <c r="G32" s="43">
        <v>310.87</v>
      </c>
    </row>
    <row r="33" spans="1:7" x14ac:dyDescent="0.2">
      <c r="A33" s="41" t="s">
        <v>7</v>
      </c>
      <c r="B33" s="42">
        <v>22</v>
      </c>
      <c r="C33" s="42">
        <v>5</v>
      </c>
      <c r="D33" s="43">
        <v>440</v>
      </c>
      <c r="E33" s="42">
        <v>794</v>
      </c>
      <c r="F33" s="42">
        <v>217</v>
      </c>
      <c r="G33" s="43">
        <v>365.9</v>
      </c>
    </row>
    <row r="34" spans="1:7" x14ac:dyDescent="0.2">
      <c r="A34" s="41" t="s">
        <v>14</v>
      </c>
      <c r="B34" s="42">
        <v>26</v>
      </c>
      <c r="C34" s="42">
        <v>21</v>
      </c>
      <c r="D34" s="43">
        <v>123.81</v>
      </c>
      <c r="E34" s="42">
        <v>1369</v>
      </c>
      <c r="F34" s="42">
        <v>287</v>
      </c>
      <c r="G34" s="43">
        <v>477</v>
      </c>
    </row>
    <row r="35" spans="1:7" x14ac:dyDescent="0.2">
      <c r="A35" s="41" t="s">
        <v>28</v>
      </c>
      <c r="B35" s="42">
        <v>1036</v>
      </c>
      <c r="C35" s="42">
        <v>515</v>
      </c>
      <c r="D35" s="43">
        <v>201.17</v>
      </c>
      <c r="E35" s="42">
        <v>13168</v>
      </c>
      <c r="F35" s="42">
        <v>4127</v>
      </c>
      <c r="G35" s="43">
        <v>319.07</v>
      </c>
    </row>
    <row r="36" spans="1:7" x14ac:dyDescent="0.2">
      <c r="A36" s="41" t="s">
        <v>11</v>
      </c>
      <c r="B36" s="42">
        <v>10</v>
      </c>
      <c r="C36" s="42">
        <v>10</v>
      </c>
      <c r="D36" s="43">
        <v>100</v>
      </c>
      <c r="E36" s="42">
        <v>792</v>
      </c>
      <c r="F36" s="42">
        <v>223</v>
      </c>
      <c r="G36" s="43">
        <v>355.16</v>
      </c>
    </row>
    <row r="37" spans="1:7" x14ac:dyDescent="0.2">
      <c r="A37" s="41" t="s">
        <v>6</v>
      </c>
      <c r="B37" s="42">
        <v>11</v>
      </c>
      <c r="C37" s="42">
        <v>13</v>
      </c>
      <c r="D37" s="43">
        <v>84.62</v>
      </c>
      <c r="E37" s="42">
        <v>387</v>
      </c>
      <c r="F37" s="42">
        <v>143</v>
      </c>
      <c r="G37" s="43">
        <v>270.63</v>
      </c>
    </row>
    <row r="38" spans="1:7" x14ac:dyDescent="0.2">
      <c r="A38" s="41" t="s">
        <v>27</v>
      </c>
      <c r="B38" s="42">
        <v>853</v>
      </c>
      <c r="C38" s="42">
        <v>536</v>
      </c>
      <c r="D38" s="43">
        <v>159.13999999999999</v>
      </c>
      <c r="E38" s="42">
        <v>11275</v>
      </c>
      <c r="F38" s="42">
        <v>5079</v>
      </c>
      <c r="G38" s="43">
        <v>221.99</v>
      </c>
    </row>
    <row r="39" spans="1:7" x14ac:dyDescent="0.2">
      <c r="A39" s="41" t="s">
        <v>10</v>
      </c>
      <c r="B39" s="42">
        <v>23</v>
      </c>
      <c r="C39" s="42">
        <v>2</v>
      </c>
      <c r="D39" s="43">
        <v>1150</v>
      </c>
      <c r="E39" s="42">
        <v>770</v>
      </c>
      <c r="F39" s="42">
        <v>157</v>
      </c>
      <c r="G39" s="43">
        <v>490.45</v>
      </c>
    </row>
    <row r="40" spans="1:7" x14ac:dyDescent="0.2">
      <c r="A40" s="41" t="s">
        <v>54</v>
      </c>
      <c r="B40" s="42">
        <v>131</v>
      </c>
      <c r="C40" s="42">
        <v>77</v>
      </c>
      <c r="D40" s="43">
        <v>170.13</v>
      </c>
      <c r="E40" s="42">
        <v>2411</v>
      </c>
      <c r="F40" s="42">
        <v>718</v>
      </c>
      <c r="G40" s="43">
        <v>335.79</v>
      </c>
    </row>
    <row r="41" spans="1:7" x14ac:dyDescent="0.2">
      <c r="B41" s="42"/>
      <c r="C41" s="42"/>
      <c r="D41" s="43"/>
      <c r="E41" s="42"/>
      <c r="F41" s="42"/>
      <c r="G41" s="43"/>
    </row>
    <row r="42" spans="1:7" x14ac:dyDescent="0.2">
      <c r="A42" s="47" t="s">
        <v>124</v>
      </c>
      <c r="B42" s="48">
        <v>17361</v>
      </c>
      <c r="C42" s="48">
        <v>10144</v>
      </c>
      <c r="D42" s="49">
        <v>171.15</v>
      </c>
      <c r="E42" s="48">
        <v>167505</v>
      </c>
      <c r="F42" s="48">
        <v>60755</v>
      </c>
      <c r="G42" s="49">
        <v>275.70999999999998</v>
      </c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BA15-2476-4346-996D-6A60E6E52A2B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6.28515625" style="41" customWidth="1"/>
    <col min="2" max="2" width="8.85546875" style="41" customWidth="1"/>
    <col min="3" max="3" width="11.85546875" style="41" customWidth="1"/>
    <col min="4" max="4" width="8.28515625" style="41" customWidth="1"/>
    <col min="5" max="5" width="9.140625" style="41" customWidth="1"/>
    <col min="6" max="6" width="11.28515625" style="41" customWidth="1"/>
    <col min="7" max="7" width="9.28515625" style="41" customWidth="1"/>
    <col min="8" max="16384" width="8.85546875" style="41"/>
  </cols>
  <sheetData>
    <row r="1" spans="1:7" x14ac:dyDescent="0.2">
      <c r="A1" s="41" t="s">
        <v>42</v>
      </c>
    </row>
    <row r="2" spans="1:7" x14ac:dyDescent="0.2">
      <c r="A2" s="41" t="s">
        <v>41</v>
      </c>
    </row>
    <row r="3" spans="1:7" x14ac:dyDescent="0.2">
      <c r="A3" s="41" t="s">
        <v>126</v>
      </c>
    </row>
    <row r="4" spans="1:7" x14ac:dyDescent="0.2">
      <c r="A4" s="41" t="s">
        <v>127</v>
      </c>
    </row>
    <row r="5" spans="1:7" x14ac:dyDescent="0.2">
      <c r="A5" s="41" t="s">
        <v>40</v>
      </c>
    </row>
    <row r="6" spans="1:7" x14ac:dyDescent="0.2">
      <c r="A6" s="1" t="s">
        <v>129</v>
      </c>
    </row>
    <row r="7" spans="1:7" x14ac:dyDescent="0.2">
      <c r="B7" s="42"/>
      <c r="C7" s="42"/>
      <c r="D7" s="43"/>
      <c r="E7" s="42"/>
      <c r="F7" s="42"/>
      <c r="G7" s="43"/>
    </row>
    <row r="8" spans="1:7" ht="37.9" customHeight="1" x14ac:dyDescent="0.2">
      <c r="A8" s="50" t="s">
        <v>39</v>
      </c>
      <c r="B8" s="45" t="s">
        <v>38</v>
      </c>
      <c r="C8" s="45" t="s">
        <v>37</v>
      </c>
      <c r="D8" s="46" t="s">
        <v>36</v>
      </c>
      <c r="E8" s="45" t="s">
        <v>35</v>
      </c>
      <c r="F8" s="45" t="s">
        <v>34</v>
      </c>
      <c r="G8" s="46" t="s">
        <v>33</v>
      </c>
    </row>
    <row r="9" spans="1:7" x14ac:dyDescent="0.2">
      <c r="A9" s="41" t="s">
        <v>32</v>
      </c>
      <c r="B9" s="42">
        <v>3329</v>
      </c>
      <c r="C9" s="42">
        <v>2825</v>
      </c>
      <c r="D9" s="43">
        <v>117.84</v>
      </c>
      <c r="E9" s="42">
        <v>22559</v>
      </c>
      <c r="F9" s="42">
        <v>17812</v>
      </c>
      <c r="G9" s="43">
        <v>126.65</v>
      </c>
    </row>
    <row r="10" spans="1:7" x14ac:dyDescent="0.2">
      <c r="A10" s="41" t="s">
        <v>31</v>
      </c>
      <c r="B10" s="42">
        <v>3199</v>
      </c>
      <c r="C10" s="42">
        <v>1844</v>
      </c>
      <c r="D10" s="43">
        <v>173.48</v>
      </c>
      <c r="E10" s="42">
        <v>15843</v>
      </c>
      <c r="F10" s="42">
        <v>10796</v>
      </c>
      <c r="G10" s="43">
        <v>146.75</v>
      </c>
    </row>
    <row r="11" spans="1:7" x14ac:dyDescent="0.2">
      <c r="A11" s="41" t="s">
        <v>29</v>
      </c>
      <c r="B11" s="42">
        <v>2247</v>
      </c>
      <c r="C11" s="42">
        <v>1341</v>
      </c>
      <c r="D11" s="43">
        <v>167.56</v>
      </c>
      <c r="E11" s="42">
        <v>12937</v>
      </c>
      <c r="F11" s="42">
        <v>8905</v>
      </c>
      <c r="G11" s="43">
        <v>145.28</v>
      </c>
    </row>
    <row r="12" spans="1:7" x14ac:dyDescent="0.2">
      <c r="A12" s="41" t="s">
        <v>26</v>
      </c>
      <c r="B12" s="42">
        <v>2837</v>
      </c>
      <c r="C12" s="42">
        <v>1853</v>
      </c>
      <c r="D12" s="43">
        <v>153.1</v>
      </c>
      <c r="E12" s="42">
        <v>12386</v>
      </c>
      <c r="F12" s="42">
        <v>8271</v>
      </c>
      <c r="G12" s="43">
        <v>149.75</v>
      </c>
    </row>
    <row r="13" spans="1:7" x14ac:dyDescent="0.2">
      <c r="A13" s="41" t="s">
        <v>30</v>
      </c>
      <c r="B13" s="42">
        <v>1549</v>
      </c>
      <c r="C13" s="42">
        <v>1010</v>
      </c>
      <c r="D13" s="43">
        <v>153.37</v>
      </c>
      <c r="E13" s="42">
        <v>10187</v>
      </c>
      <c r="F13" s="42">
        <v>7304</v>
      </c>
      <c r="G13" s="43">
        <v>139.47</v>
      </c>
    </row>
    <row r="14" spans="1:7" x14ac:dyDescent="0.2">
      <c r="A14" s="41" t="s">
        <v>27</v>
      </c>
      <c r="B14" s="42">
        <v>1125</v>
      </c>
      <c r="C14" s="42">
        <v>754</v>
      </c>
      <c r="D14" s="43">
        <v>149.19999999999999</v>
      </c>
      <c r="E14" s="42">
        <v>10170</v>
      </c>
      <c r="F14" s="42">
        <v>7029</v>
      </c>
      <c r="G14" s="43">
        <v>144.69</v>
      </c>
    </row>
    <row r="15" spans="1:7" x14ac:dyDescent="0.2">
      <c r="A15" s="41" t="s">
        <v>28</v>
      </c>
      <c r="B15" s="42">
        <v>444</v>
      </c>
      <c r="C15" s="42">
        <v>907</v>
      </c>
      <c r="D15" s="43">
        <v>48.95</v>
      </c>
      <c r="E15" s="42">
        <v>9876</v>
      </c>
      <c r="F15" s="42">
        <v>7465</v>
      </c>
      <c r="G15" s="43">
        <v>132.30000000000001</v>
      </c>
    </row>
    <row r="16" spans="1:7" x14ac:dyDescent="0.2">
      <c r="A16" s="41" t="s">
        <v>25</v>
      </c>
      <c r="B16" s="42">
        <v>1306</v>
      </c>
      <c r="C16" s="42">
        <v>1021</v>
      </c>
      <c r="D16" s="43">
        <v>127.91</v>
      </c>
      <c r="E16" s="42">
        <v>6976</v>
      </c>
      <c r="F16" s="42">
        <v>4367</v>
      </c>
      <c r="G16" s="43">
        <v>159.74</v>
      </c>
    </row>
    <row r="17" spans="1:7" x14ac:dyDescent="0.2">
      <c r="A17" s="41" t="s">
        <v>23</v>
      </c>
      <c r="B17" s="42">
        <v>1130</v>
      </c>
      <c r="C17" s="42">
        <v>735</v>
      </c>
      <c r="D17" s="43">
        <v>153.74</v>
      </c>
      <c r="E17" s="42">
        <v>6026</v>
      </c>
      <c r="F17" s="42">
        <v>4141</v>
      </c>
      <c r="G17" s="43">
        <v>145.52000000000001</v>
      </c>
    </row>
    <row r="18" spans="1:7" x14ac:dyDescent="0.2">
      <c r="A18" s="41" t="s">
        <v>22</v>
      </c>
      <c r="B18" s="42">
        <v>723</v>
      </c>
      <c r="C18" s="42">
        <v>586</v>
      </c>
      <c r="D18" s="43">
        <v>123.38</v>
      </c>
      <c r="E18" s="42">
        <v>5693</v>
      </c>
      <c r="F18" s="42">
        <v>4129</v>
      </c>
      <c r="G18" s="43">
        <v>137.88</v>
      </c>
    </row>
    <row r="19" spans="1:7" x14ac:dyDescent="0.2">
      <c r="A19" s="41" t="s">
        <v>24</v>
      </c>
      <c r="B19" s="42">
        <v>1128</v>
      </c>
      <c r="C19" s="42">
        <v>856</v>
      </c>
      <c r="D19" s="43">
        <v>131.78</v>
      </c>
      <c r="E19" s="42">
        <v>5672</v>
      </c>
      <c r="F19" s="42">
        <v>4793</v>
      </c>
      <c r="G19" s="43">
        <v>118.34</v>
      </c>
    </row>
    <row r="20" spans="1:7" x14ac:dyDescent="0.2">
      <c r="A20" s="41" t="s">
        <v>21</v>
      </c>
      <c r="B20" s="42">
        <v>574</v>
      </c>
      <c r="C20" s="42">
        <v>352</v>
      </c>
      <c r="D20" s="43">
        <v>163.07</v>
      </c>
      <c r="E20" s="42">
        <v>3634</v>
      </c>
      <c r="F20" s="42">
        <v>2251</v>
      </c>
      <c r="G20" s="43">
        <v>161.44</v>
      </c>
    </row>
    <row r="21" spans="1:7" x14ac:dyDescent="0.2">
      <c r="A21" s="41" t="s">
        <v>19</v>
      </c>
      <c r="B21" s="42">
        <v>240</v>
      </c>
      <c r="C21" s="42">
        <v>261</v>
      </c>
      <c r="D21" s="43">
        <v>91.95</v>
      </c>
      <c r="E21" s="42">
        <v>2420</v>
      </c>
      <c r="F21" s="42">
        <v>2210</v>
      </c>
      <c r="G21" s="43">
        <v>109.5</v>
      </c>
    </row>
    <row r="22" spans="1:7" x14ac:dyDescent="0.2">
      <c r="A22" s="41" t="s">
        <v>20</v>
      </c>
      <c r="B22" s="42">
        <v>368</v>
      </c>
      <c r="C22" s="42">
        <v>253</v>
      </c>
      <c r="D22" s="43">
        <v>145.44999999999999</v>
      </c>
      <c r="E22" s="42">
        <v>1875</v>
      </c>
      <c r="F22" s="42">
        <v>1506</v>
      </c>
      <c r="G22" s="43">
        <v>124.5</v>
      </c>
    </row>
    <row r="23" spans="1:7" x14ac:dyDescent="0.2">
      <c r="A23" s="51" t="s">
        <v>54</v>
      </c>
      <c r="B23" s="42">
        <v>75</v>
      </c>
      <c r="C23" s="42">
        <v>111</v>
      </c>
      <c r="D23" s="43">
        <v>67.569999999999993</v>
      </c>
      <c r="E23" s="42">
        <v>1519</v>
      </c>
      <c r="F23" s="42">
        <v>1387</v>
      </c>
      <c r="G23" s="43">
        <v>109.52</v>
      </c>
    </row>
    <row r="24" spans="1:7" x14ac:dyDescent="0.2">
      <c r="A24" s="41" t="s">
        <v>17</v>
      </c>
      <c r="B24" s="42">
        <v>157</v>
      </c>
      <c r="C24" s="42">
        <v>142</v>
      </c>
      <c r="D24" s="43">
        <v>110.56</v>
      </c>
      <c r="E24" s="42">
        <v>1418</v>
      </c>
      <c r="F24" s="42">
        <v>1179</v>
      </c>
      <c r="G24" s="43">
        <v>120.27</v>
      </c>
    </row>
    <row r="25" spans="1:7" x14ac:dyDescent="0.2">
      <c r="A25" s="41" t="s">
        <v>16</v>
      </c>
      <c r="B25" s="42">
        <v>60</v>
      </c>
      <c r="C25" s="42">
        <v>122</v>
      </c>
      <c r="D25" s="43">
        <v>49.18</v>
      </c>
      <c r="E25" s="42">
        <v>1252</v>
      </c>
      <c r="F25" s="42">
        <v>937</v>
      </c>
      <c r="G25" s="43">
        <v>133.62</v>
      </c>
    </row>
    <row r="26" spans="1:7" x14ac:dyDescent="0.2">
      <c r="A26" s="41" t="s">
        <v>15</v>
      </c>
      <c r="B26" s="42">
        <v>87</v>
      </c>
      <c r="C26" s="42">
        <v>58</v>
      </c>
      <c r="D26" s="43">
        <v>150</v>
      </c>
      <c r="E26" s="42">
        <v>1105</v>
      </c>
      <c r="F26" s="42">
        <v>870</v>
      </c>
      <c r="G26" s="43">
        <v>127.01</v>
      </c>
    </row>
    <row r="27" spans="1:7" x14ac:dyDescent="0.2">
      <c r="A27" s="41" t="s">
        <v>13</v>
      </c>
      <c r="B27" s="42">
        <v>155</v>
      </c>
      <c r="C27" s="42">
        <v>98</v>
      </c>
      <c r="D27" s="43">
        <v>158.16</v>
      </c>
      <c r="E27" s="42">
        <v>908</v>
      </c>
      <c r="F27" s="42">
        <v>569</v>
      </c>
      <c r="G27" s="43">
        <v>159.58000000000001</v>
      </c>
    </row>
    <row r="28" spans="1:7" x14ac:dyDescent="0.2">
      <c r="A28" s="41" t="s">
        <v>14</v>
      </c>
      <c r="B28" s="42">
        <v>8</v>
      </c>
      <c r="C28" s="42">
        <v>30</v>
      </c>
      <c r="D28" s="43">
        <v>26.67</v>
      </c>
      <c r="E28" s="42">
        <v>758</v>
      </c>
      <c r="F28" s="42">
        <v>615</v>
      </c>
      <c r="G28" s="43">
        <v>123.25</v>
      </c>
    </row>
    <row r="29" spans="1:7" x14ac:dyDescent="0.2">
      <c r="A29" s="41" t="s">
        <v>7</v>
      </c>
      <c r="B29" s="42">
        <v>7</v>
      </c>
      <c r="C29" s="42">
        <v>13</v>
      </c>
      <c r="D29" s="43">
        <v>53.85</v>
      </c>
      <c r="E29" s="42">
        <v>522</v>
      </c>
      <c r="F29" s="42">
        <v>353</v>
      </c>
      <c r="G29" s="43">
        <v>147.88</v>
      </c>
    </row>
    <row r="30" spans="1:7" x14ac:dyDescent="0.2">
      <c r="A30" s="41" t="s">
        <v>11</v>
      </c>
      <c r="B30" s="42">
        <v>22</v>
      </c>
      <c r="C30" s="42">
        <v>38</v>
      </c>
      <c r="D30" s="43">
        <v>57.89</v>
      </c>
      <c r="E30" s="42">
        <v>495</v>
      </c>
      <c r="F30" s="42">
        <v>399</v>
      </c>
      <c r="G30" s="43">
        <v>124.06</v>
      </c>
    </row>
    <row r="31" spans="1:7" x14ac:dyDescent="0.2">
      <c r="A31" s="41" t="s">
        <v>9</v>
      </c>
      <c r="B31" s="42">
        <v>10</v>
      </c>
      <c r="C31" s="42">
        <v>21</v>
      </c>
      <c r="D31" s="43">
        <v>47.62</v>
      </c>
      <c r="E31" s="42">
        <v>487</v>
      </c>
      <c r="F31" s="42">
        <v>374</v>
      </c>
      <c r="G31" s="43">
        <v>130.21</v>
      </c>
    </row>
    <row r="32" spans="1:7" x14ac:dyDescent="0.2">
      <c r="A32" s="51" t="s">
        <v>128</v>
      </c>
      <c r="B32" s="42">
        <v>14</v>
      </c>
      <c r="C32" s="42">
        <v>20</v>
      </c>
      <c r="D32" s="43">
        <v>70</v>
      </c>
      <c r="E32" s="42">
        <v>445</v>
      </c>
      <c r="F32" s="42">
        <v>309</v>
      </c>
      <c r="G32" s="43">
        <v>144.01</v>
      </c>
    </row>
    <row r="33" spans="1:7" x14ac:dyDescent="0.2">
      <c r="A33" s="41" t="s">
        <v>10</v>
      </c>
      <c r="B33" s="42">
        <v>8</v>
      </c>
      <c r="C33" s="42">
        <v>43</v>
      </c>
      <c r="D33" s="43">
        <v>18.600000000000001</v>
      </c>
      <c r="E33" s="42">
        <v>425</v>
      </c>
      <c r="F33" s="42">
        <v>361</v>
      </c>
      <c r="G33" s="43">
        <v>117.73</v>
      </c>
    </row>
    <row r="34" spans="1:7" x14ac:dyDescent="0.2">
      <c r="A34" s="41" t="s">
        <v>8</v>
      </c>
      <c r="B34" s="42">
        <v>14</v>
      </c>
      <c r="C34" s="42">
        <v>31</v>
      </c>
      <c r="D34" s="43">
        <v>45.16</v>
      </c>
      <c r="E34" s="42">
        <v>308</v>
      </c>
      <c r="F34" s="42">
        <v>276</v>
      </c>
      <c r="G34" s="43">
        <v>111.59</v>
      </c>
    </row>
    <row r="35" spans="1:7" x14ac:dyDescent="0.2">
      <c r="A35" s="41" t="s">
        <v>5</v>
      </c>
      <c r="B35" s="42">
        <v>21</v>
      </c>
      <c r="C35" s="42">
        <v>24</v>
      </c>
      <c r="D35" s="43">
        <v>87.5</v>
      </c>
      <c r="E35" s="42">
        <v>294</v>
      </c>
      <c r="F35" s="42">
        <v>159</v>
      </c>
      <c r="G35" s="43">
        <v>184.91</v>
      </c>
    </row>
    <row r="36" spans="1:7" x14ac:dyDescent="0.2">
      <c r="A36" s="41" t="s">
        <v>6</v>
      </c>
      <c r="B36" s="42">
        <v>10</v>
      </c>
      <c r="C36" s="42">
        <v>19</v>
      </c>
      <c r="D36" s="43">
        <v>52.63</v>
      </c>
      <c r="E36" s="42">
        <v>241</v>
      </c>
      <c r="F36" s="42">
        <v>215</v>
      </c>
      <c r="G36" s="43">
        <v>112.09</v>
      </c>
    </row>
    <row r="37" spans="1:7" x14ac:dyDescent="0.2">
      <c r="A37" s="41" t="s">
        <v>3</v>
      </c>
      <c r="B37" s="42">
        <v>22</v>
      </c>
      <c r="C37" s="42">
        <v>31</v>
      </c>
      <c r="D37" s="43">
        <v>70.97</v>
      </c>
      <c r="E37" s="42">
        <f>198+53</f>
        <v>251</v>
      </c>
      <c r="F37" s="42">
        <f>206+17</f>
        <v>223</v>
      </c>
      <c r="G37" s="43">
        <v>96.12</v>
      </c>
    </row>
    <row r="38" spans="1:7" x14ac:dyDescent="0.2">
      <c r="A38" s="41" t="s">
        <v>4</v>
      </c>
      <c r="B38" s="42">
        <v>62</v>
      </c>
      <c r="C38" s="42">
        <v>61</v>
      </c>
      <c r="D38" s="43">
        <v>101.64</v>
      </c>
      <c r="E38" s="42">
        <v>162</v>
      </c>
      <c r="F38" s="42">
        <v>193</v>
      </c>
      <c r="G38" s="43">
        <v>83.94</v>
      </c>
    </row>
    <row r="39" spans="1:7" x14ac:dyDescent="0.2">
      <c r="A39" s="41" t="s">
        <v>1</v>
      </c>
      <c r="B39" s="42">
        <v>12</v>
      </c>
      <c r="C39" s="42">
        <v>9</v>
      </c>
      <c r="D39" s="43">
        <v>133.33000000000001</v>
      </c>
      <c r="E39" s="42">
        <v>83</v>
      </c>
      <c r="F39" s="42">
        <v>103</v>
      </c>
      <c r="G39" s="43">
        <v>80.58</v>
      </c>
    </row>
    <row r="40" spans="1:7" x14ac:dyDescent="0.2">
      <c r="A40" s="41" t="s">
        <v>2</v>
      </c>
      <c r="B40" s="42">
        <v>13</v>
      </c>
      <c r="C40" s="42">
        <v>16</v>
      </c>
      <c r="D40" s="43">
        <v>81.25</v>
      </c>
      <c r="E40" s="42">
        <v>71</v>
      </c>
      <c r="F40" s="42">
        <v>124</v>
      </c>
      <c r="G40" s="43">
        <v>57.26</v>
      </c>
    </row>
    <row r="42" spans="1:7" x14ac:dyDescent="0.2">
      <c r="A42" s="47" t="s">
        <v>0</v>
      </c>
      <c r="B42" s="48">
        <f>SUBTOTAL(109,B9:B40)</f>
        <v>20956</v>
      </c>
      <c r="C42" s="48">
        <f>SUBTOTAL(109,C9:C40)</f>
        <v>15485</v>
      </c>
      <c r="D42" s="49">
        <f>IFERROR(SUM(B1:B40)/SUM(C1:C40)*100, 0)</f>
        <v>135.33096545043591</v>
      </c>
      <c r="E42" s="48">
        <f>SUBTOTAL(109,E9:E40)</f>
        <v>136998</v>
      </c>
      <c r="F42" s="48">
        <f>SUBTOTAL(109,F9:F40)</f>
        <v>99625</v>
      </c>
      <c r="G42" s="49">
        <f>IFERROR(SUM(E1:E40)/SUM(F1:F40)*100, 0)</f>
        <v>137.51367628607278</v>
      </c>
    </row>
  </sheetData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7100-DAFB-46C9-9AA7-5C963C725CAF}">
  <dimension ref="A1:G42"/>
  <sheetViews>
    <sheetView workbookViewId="0">
      <pane ySplit="8" topLeftCell="A33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5.28515625" style="41" customWidth="1"/>
    <col min="2" max="2" width="10.140625" style="41" customWidth="1"/>
    <col min="3" max="3" width="12.85546875" style="41" customWidth="1"/>
    <col min="4" max="4" width="10" style="41" customWidth="1"/>
    <col min="5" max="5" width="9.7109375" style="41" customWidth="1"/>
    <col min="6" max="6" width="12.5703125" style="41" customWidth="1"/>
    <col min="7" max="7" width="10.28515625" style="41" customWidth="1"/>
    <col min="8" max="16384" width="8.85546875" style="41"/>
  </cols>
  <sheetData>
    <row r="1" spans="1:7" x14ac:dyDescent="0.2">
      <c r="A1" s="41" t="s">
        <v>42</v>
      </c>
    </row>
    <row r="2" spans="1:7" x14ac:dyDescent="0.2">
      <c r="A2" s="41" t="s">
        <v>41</v>
      </c>
    </row>
    <row r="3" spans="1:7" x14ac:dyDescent="0.2">
      <c r="A3" s="41" t="s">
        <v>130</v>
      </c>
    </row>
    <row r="4" spans="1:7" x14ac:dyDescent="0.2">
      <c r="A4" s="41" t="s">
        <v>131</v>
      </c>
    </row>
    <row r="5" spans="1:7" x14ac:dyDescent="0.2">
      <c r="A5" s="41" t="s">
        <v>40</v>
      </c>
    </row>
    <row r="6" spans="1:7" x14ac:dyDescent="0.2">
      <c r="A6" s="1" t="s">
        <v>133</v>
      </c>
    </row>
    <row r="7" spans="1:7" x14ac:dyDescent="0.2">
      <c r="B7" s="42"/>
      <c r="C7" s="42"/>
      <c r="D7" s="43"/>
      <c r="E7" s="42"/>
      <c r="F7" s="42"/>
      <c r="G7" s="43"/>
    </row>
    <row r="8" spans="1:7" ht="39.6" customHeight="1" x14ac:dyDescent="0.2">
      <c r="A8" s="52" t="s">
        <v>39</v>
      </c>
      <c r="B8" s="56" t="s">
        <v>38</v>
      </c>
      <c r="C8" s="56" t="s">
        <v>37</v>
      </c>
      <c r="D8" s="57" t="s">
        <v>36</v>
      </c>
      <c r="E8" s="56" t="s">
        <v>35</v>
      </c>
      <c r="F8" s="56" t="s">
        <v>34</v>
      </c>
      <c r="G8" s="57" t="s">
        <v>33</v>
      </c>
    </row>
    <row r="9" spans="1:7" x14ac:dyDescent="0.2">
      <c r="A9" s="41" t="s">
        <v>32</v>
      </c>
      <c r="B9" s="42">
        <v>3856</v>
      </c>
      <c r="C9" s="42">
        <v>2730</v>
      </c>
      <c r="D9" s="43">
        <v>141.25</v>
      </c>
      <c r="E9" s="42">
        <v>25164</v>
      </c>
      <c r="F9" s="42">
        <v>19732</v>
      </c>
      <c r="G9" s="43">
        <v>127.53</v>
      </c>
    </row>
    <row r="10" spans="1:7" x14ac:dyDescent="0.2">
      <c r="A10" s="41" t="s">
        <v>31</v>
      </c>
      <c r="B10" s="42">
        <v>3066</v>
      </c>
      <c r="C10" s="42">
        <v>2023</v>
      </c>
      <c r="D10" s="43">
        <v>151.56</v>
      </c>
      <c r="E10" s="42">
        <v>19718</v>
      </c>
      <c r="F10" s="42">
        <v>12744</v>
      </c>
      <c r="G10" s="43">
        <v>154.72</v>
      </c>
    </row>
    <row r="11" spans="1:7" x14ac:dyDescent="0.2">
      <c r="A11" s="41" t="s">
        <v>26</v>
      </c>
      <c r="B11" s="42">
        <v>3172</v>
      </c>
      <c r="C11" s="42">
        <v>1841</v>
      </c>
      <c r="D11" s="43">
        <v>172.3</v>
      </c>
      <c r="E11" s="42">
        <v>17009</v>
      </c>
      <c r="F11" s="42">
        <v>11375</v>
      </c>
      <c r="G11" s="43">
        <v>149.53</v>
      </c>
    </row>
    <row r="12" spans="1:7" x14ac:dyDescent="0.2">
      <c r="A12" s="41" t="s">
        <v>29</v>
      </c>
      <c r="B12" s="42">
        <v>2170</v>
      </c>
      <c r="C12" s="42">
        <v>1506</v>
      </c>
      <c r="D12" s="43">
        <v>144.09</v>
      </c>
      <c r="E12" s="42">
        <v>16511</v>
      </c>
      <c r="F12" s="42">
        <v>11970</v>
      </c>
      <c r="G12" s="43">
        <v>137.94</v>
      </c>
    </row>
    <row r="13" spans="1:7" x14ac:dyDescent="0.2">
      <c r="A13" s="41" t="s">
        <v>28</v>
      </c>
      <c r="B13" s="42">
        <v>1408</v>
      </c>
      <c r="C13" s="42">
        <v>849</v>
      </c>
      <c r="D13" s="43">
        <v>165.84</v>
      </c>
      <c r="E13" s="42">
        <v>14851</v>
      </c>
      <c r="F13" s="42">
        <v>11693</v>
      </c>
      <c r="G13" s="43">
        <v>127.01</v>
      </c>
    </row>
    <row r="14" spans="1:7" x14ac:dyDescent="0.2">
      <c r="A14" s="41" t="s">
        <v>30</v>
      </c>
      <c r="B14" s="42">
        <v>1737</v>
      </c>
      <c r="C14" s="42">
        <v>1161</v>
      </c>
      <c r="D14" s="43">
        <v>149.61000000000001</v>
      </c>
      <c r="E14" s="42">
        <v>12244</v>
      </c>
      <c r="F14" s="42">
        <v>8989</v>
      </c>
      <c r="G14" s="43">
        <v>136.21</v>
      </c>
    </row>
    <row r="15" spans="1:7" x14ac:dyDescent="0.2">
      <c r="A15" s="41" t="s">
        <v>27</v>
      </c>
      <c r="B15" s="42">
        <v>1327</v>
      </c>
      <c r="C15" s="42">
        <v>906</v>
      </c>
      <c r="D15" s="43">
        <v>146.47</v>
      </c>
      <c r="E15" s="42">
        <v>11339</v>
      </c>
      <c r="F15" s="42">
        <v>8182</v>
      </c>
      <c r="G15" s="43">
        <v>138.58000000000001</v>
      </c>
    </row>
    <row r="16" spans="1:7" x14ac:dyDescent="0.2">
      <c r="A16" s="41" t="s">
        <v>25</v>
      </c>
      <c r="B16" s="42">
        <v>1521</v>
      </c>
      <c r="C16" s="42">
        <v>1205</v>
      </c>
      <c r="D16" s="43">
        <v>126.22</v>
      </c>
      <c r="E16" s="42">
        <v>9416</v>
      </c>
      <c r="F16" s="42">
        <v>5913</v>
      </c>
      <c r="G16" s="43">
        <v>159.24</v>
      </c>
    </row>
    <row r="17" spans="1:7" x14ac:dyDescent="0.2">
      <c r="A17" s="41" t="s">
        <v>23</v>
      </c>
      <c r="B17" s="42">
        <v>1299</v>
      </c>
      <c r="C17" s="42">
        <v>994</v>
      </c>
      <c r="D17" s="43">
        <v>130.68</v>
      </c>
      <c r="E17" s="42">
        <v>8082</v>
      </c>
      <c r="F17" s="42">
        <v>6190</v>
      </c>
      <c r="G17" s="43">
        <v>130.57</v>
      </c>
    </row>
    <row r="18" spans="1:7" x14ac:dyDescent="0.2">
      <c r="A18" s="41" t="s">
        <v>24</v>
      </c>
      <c r="B18" s="42">
        <v>1115</v>
      </c>
      <c r="C18" s="42">
        <v>676</v>
      </c>
      <c r="D18" s="43">
        <v>164.94</v>
      </c>
      <c r="E18" s="42">
        <v>7420</v>
      </c>
      <c r="F18" s="42">
        <v>5007</v>
      </c>
      <c r="G18" s="43">
        <v>148.19</v>
      </c>
    </row>
    <row r="19" spans="1:7" x14ac:dyDescent="0.2">
      <c r="A19" s="41" t="s">
        <v>22</v>
      </c>
      <c r="B19" s="42">
        <v>1303</v>
      </c>
      <c r="C19" s="42">
        <v>795</v>
      </c>
      <c r="D19" s="43">
        <v>163.9</v>
      </c>
      <c r="E19" s="42">
        <v>7311</v>
      </c>
      <c r="F19" s="42">
        <v>5540</v>
      </c>
      <c r="G19" s="43">
        <v>131.97</v>
      </c>
    </row>
    <row r="20" spans="1:7" x14ac:dyDescent="0.2">
      <c r="A20" s="41" t="s">
        <v>21</v>
      </c>
      <c r="B20" s="42">
        <v>829</v>
      </c>
      <c r="C20" s="42">
        <v>455</v>
      </c>
      <c r="D20" s="43">
        <v>182.2</v>
      </c>
      <c r="E20" s="42">
        <v>4671</v>
      </c>
      <c r="F20" s="42">
        <v>3147</v>
      </c>
      <c r="G20" s="43">
        <v>148.43</v>
      </c>
    </row>
    <row r="21" spans="1:7" x14ac:dyDescent="0.2">
      <c r="A21" s="41" t="s">
        <v>19</v>
      </c>
      <c r="B21" s="42">
        <v>372</v>
      </c>
      <c r="C21" s="42">
        <v>320</v>
      </c>
      <c r="D21" s="43">
        <v>116.25</v>
      </c>
      <c r="E21" s="42">
        <v>3758</v>
      </c>
      <c r="F21" s="42">
        <v>3541</v>
      </c>
      <c r="G21" s="43">
        <v>106.13</v>
      </c>
    </row>
    <row r="22" spans="1:7" x14ac:dyDescent="0.2">
      <c r="A22" s="41" t="s">
        <v>20</v>
      </c>
      <c r="B22" s="42">
        <v>351</v>
      </c>
      <c r="C22" s="42">
        <v>224</v>
      </c>
      <c r="D22" s="43">
        <v>156.69999999999999</v>
      </c>
      <c r="E22" s="42">
        <v>2447</v>
      </c>
      <c r="F22" s="42">
        <v>1849</v>
      </c>
      <c r="G22" s="43">
        <v>132.34</v>
      </c>
    </row>
    <row r="23" spans="1:7" x14ac:dyDescent="0.2">
      <c r="A23" s="41" t="s">
        <v>17</v>
      </c>
      <c r="B23" s="42">
        <v>205</v>
      </c>
      <c r="C23" s="42">
        <v>153</v>
      </c>
      <c r="D23" s="43">
        <v>133.99</v>
      </c>
      <c r="E23" s="42">
        <v>1979</v>
      </c>
      <c r="F23" s="42">
        <v>1502</v>
      </c>
      <c r="G23" s="43">
        <v>131.76</v>
      </c>
    </row>
    <row r="24" spans="1:7" x14ac:dyDescent="0.2">
      <c r="A24" s="41" t="s">
        <v>16</v>
      </c>
      <c r="B24" s="42">
        <v>130</v>
      </c>
      <c r="C24" s="42">
        <v>123</v>
      </c>
      <c r="D24" s="43">
        <v>105.69</v>
      </c>
      <c r="E24" s="42">
        <v>1917</v>
      </c>
      <c r="F24" s="42">
        <v>1408</v>
      </c>
      <c r="G24" s="43">
        <v>136.15</v>
      </c>
    </row>
    <row r="25" spans="1:7" x14ac:dyDescent="0.2">
      <c r="A25" s="51" t="s">
        <v>54</v>
      </c>
      <c r="B25" s="42">
        <v>81</v>
      </c>
      <c r="C25" s="42">
        <v>135</v>
      </c>
      <c r="D25" s="43">
        <v>60</v>
      </c>
      <c r="E25" s="42">
        <v>1761</v>
      </c>
      <c r="F25" s="42">
        <v>1389</v>
      </c>
      <c r="G25" s="43">
        <v>126.78</v>
      </c>
    </row>
    <row r="26" spans="1:7" x14ac:dyDescent="0.2">
      <c r="A26" s="41" t="s">
        <v>15</v>
      </c>
      <c r="B26" s="42">
        <v>174</v>
      </c>
      <c r="C26" s="42">
        <v>98</v>
      </c>
      <c r="D26" s="43">
        <v>177.55</v>
      </c>
      <c r="E26" s="42">
        <v>1716</v>
      </c>
      <c r="F26" s="42">
        <v>1180</v>
      </c>
      <c r="G26" s="43">
        <v>145.41999999999999</v>
      </c>
    </row>
    <row r="27" spans="1:7" x14ac:dyDescent="0.2">
      <c r="A27" s="41" t="s">
        <v>13</v>
      </c>
      <c r="B27" s="42">
        <v>250</v>
      </c>
      <c r="C27" s="42">
        <v>98</v>
      </c>
      <c r="D27" s="43">
        <v>255.1</v>
      </c>
      <c r="E27" s="42">
        <v>1127</v>
      </c>
      <c r="F27" s="42">
        <v>616</v>
      </c>
      <c r="G27" s="43">
        <v>182.95</v>
      </c>
    </row>
    <row r="28" spans="1:7" x14ac:dyDescent="0.2">
      <c r="A28" s="41" t="s">
        <v>14</v>
      </c>
      <c r="B28" s="42">
        <v>22</v>
      </c>
      <c r="C28" s="42">
        <v>43</v>
      </c>
      <c r="D28" s="43">
        <v>51.16</v>
      </c>
      <c r="E28" s="42">
        <v>954</v>
      </c>
      <c r="F28" s="42">
        <v>649</v>
      </c>
      <c r="G28" s="43">
        <v>147</v>
      </c>
    </row>
    <row r="29" spans="1:7" x14ac:dyDescent="0.2">
      <c r="A29" s="41" t="s">
        <v>9</v>
      </c>
      <c r="B29" s="42">
        <v>47</v>
      </c>
      <c r="C29" s="42">
        <v>25</v>
      </c>
      <c r="D29" s="43">
        <v>188</v>
      </c>
      <c r="E29" s="42">
        <v>763</v>
      </c>
      <c r="F29" s="42">
        <v>479</v>
      </c>
      <c r="G29" s="43">
        <v>159.29</v>
      </c>
    </row>
    <row r="30" spans="1:7" x14ac:dyDescent="0.2">
      <c r="A30" s="51" t="s">
        <v>132</v>
      </c>
      <c r="B30" s="42">
        <v>29</v>
      </c>
      <c r="C30" s="42">
        <v>11</v>
      </c>
      <c r="D30" s="43">
        <v>263.64</v>
      </c>
      <c r="E30" s="42">
        <v>662</v>
      </c>
      <c r="F30" s="42">
        <v>474</v>
      </c>
      <c r="G30" s="43">
        <v>139.66</v>
      </c>
    </row>
    <row r="31" spans="1:7" x14ac:dyDescent="0.2">
      <c r="A31" s="41" t="s">
        <v>10</v>
      </c>
      <c r="B31" s="42">
        <v>32</v>
      </c>
      <c r="C31" s="42">
        <v>7</v>
      </c>
      <c r="D31" s="43">
        <v>457.14</v>
      </c>
      <c r="E31" s="42">
        <v>618</v>
      </c>
      <c r="F31" s="42">
        <v>408</v>
      </c>
      <c r="G31" s="43">
        <v>151.47</v>
      </c>
    </row>
    <row r="32" spans="1:7" x14ac:dyDescent="0.2">
      <c r="A32" s="51" t="s">
        <v>110</v>
      </c>
      <c r="B32" s="42">
        <v>23</v>
      </c>
      <c r="C32" s="42">
        <v>27</v>
      </c>
      <c r="D32" s="43">
        <v>85.19</v>
      </c>
      <c r="E32" s="42">
        <v>528</v>
      </c>
      <c r="F32" s="42">
        <v>320</v>
      </c>
      <c r="G32" s="43">
        <v>165</v>
      </c>
    </row>
    <row r="33" spans="1:7" x14ac:dyDescent="0.2">
      <c r="A33" s="41" t="s">
        <v>11</v>
      </c>
      <c r="B33" s="42">
        <v>34</v>
      </c>
      <c r="C33" s="42">
        <v>43</v>
      </c>
      <c r="D33" s="43">
        <v>79.069999999999993</v>
      </c>
      <c r="E33" s="42">
        <v>514</v>
      </c>
      <c r="F33" s="42">
        <v>328</v>
      </c>
      <c r="G33" s="43">
        <v>156.71</v>
      </c>
    </row>
    <row r="34" spans="1:7" x14ac:dyDescent="0.2">
      <c r="A34" s="41" t="s">
        <v>5</v>
      </c>
      <c r="B34" s="42">
        <v>6</v>
      </c>
      <c r="C34" s="42">
        <v>21</v>
      </c>
      <c r="D34" s="43">
        <v>28.57</v>
      </c>
      <c r="E34" s="42">
        <v>393</v>
      </c>
      <c r="F34" s="42">
        <v>230</v>
      </c>
      <c r="G34" s="43">
        <v>170.87</v>
      </c>
    </row>
    <row r="35" spans="1:7" x14ac:dyDescent="0.2">
      <c r="A35" s="41" t="s">
        <v>8</v>
      </c>
      <c r="B35" s="42">
        <v>18</v>
      </c>
      <c r="C35" s="42">
        <v>15</v>
      </c>
      <c r="D35" s="43">
        <v>120</v>
      </c>
      <c r="E35" s="42">
        <v>377</v>
      </c>
      <c r="F35" s="42">
        <v>300</v>
      </c>
      <c r="G35" s="43">
        <v>125.67</v>
      </c>
    </row>
    <row r="36" spans="1:7" x14ac:dyDescent="0.2">
      <c r="A36" s="41" t="s">
        <v>6</v>
      </c>
      <c r="B36" s="42">
        <v>7</v>
      </c>
      <c r="C36" s="42">
        <v>15</v>
      </c>
      <c r="D36" s="43">
        <v>46.67</v>
      </c>
      <c r="E36" s="42">
        <v>271</v>
      </c>
      <c r="F36" s="42">
        <v>219</v>
      </c>
      <c r="G36" s="43">
        <v>123.74</v>
      </c>
    </row>
    <row r="37" spans="1:7" x14ac:dyDescent="0.2">
      <c r="A37" s="41" t="s">
        <v>3</v>
      </c>
      <c r="B37" s="42">
        <v>51</v>
      </c>
      <c r="C37" s="42">
        <v>34</v>
      </c>
      <c r="D37" s="43">
        <v>150</v>
      </c>
      <c r="E37" s="42">
        <f>203+9</f>
        <v>212</v>
      </c>
      <c r="F37" s="42">
        <f>154+11</f>
        <v>165</v>
      </c>
      <c r="G37" s="43">
        <v>131.82</v>
      </c>
    </row>
    <row r="38" spans="1:7" x14ac:dyDescent="0.2">
      <c r="A38" s="41" t="s">
        <v>4</v>
      </c>
      <c r="B38" s="42">
        <v>56</v>
      </c>
      <c r="C38" s="42">
        <v>33</v>
      </c>
      <c r="D38" s="43">
        <v>169.7</v>
      </c>
      <c r="E38" s="42">
        <v>156</v>
      </c>
      <c r="F38" s="42">
        <v>136</v>
      </c>
      <c r="G38" s="43">
        <v>114.71</v>
      </c>
    </row>
    <row r="39" spans="1:7" x14ac:dyDescent="0.2">
      <c r="A39" s="41" t="s">
        <v>2</v>
      </c>
      <c r="B39" s="42">
        <v>19</v>
      </c>
      <c r="C39" s="42">
        <v>7</v>
      </c>
      <c r="D39" s="43">
        <v>271.43</v>
      </c>
      <c r="E39" s="42">
        <v>131</v>
      </c>
      <c r="F39" s="42">
        <v>53</v>
      </c>
      <c r="G39" s="43">
        <v>247.17</v>
      </c>
    </row>
    <row r="40" spans="1:7" x14ac:dyDescent="0.2">
      <c r="A40" s="41" t="s">
        <v>1</v>
      </c>
      <c r="B40" s="42">
        <v>20</v>
      </c>
      <c r="C40" s="42">
        <v>6</v>
      </c>
      <c r="D40" s="43">
        <v>333.33</v>
      </c>
      <c r="E40" s="42">
        <v>125</v>
      </c>
      <c r="F40" s="42">
        <v>96</v>
      </c>
      <c r="G40" s="43">
        <v>130.21</v>
      </c>
    </row>
    <row r="42" spans="1:7" x14ac:dyDescent="0.2">
      <c r="A42" s="53" t="s">
        <v>0</v>
      </c>
      <c r="B42" s="54">
        <f>SUBTOTAL(109,B9:B40)</f>
        <v>24730</v>
      </c>
      <c r="C42" s="54">
        <f>SUBTOTAL(109,C9:C40)</f>
        <v>16579</v>
      </c>
      <c r="D42" s="55">
        <f>IFERROR(SUM(B1:B40)/SUM(C1:C40)*100, 0)</f>
        <v>149.16460582664817</v>
      </c>
      <c r="E42" s="54">
        <f>SUBTOTAL(109,E9:E40)</f>
        <v>174145</v>
      </c>
      <c r="F42" s="54">
        <f>SUBTOTAL(109,F9:F40)</f>
        <v>125824</v>
      </c>
      <c r="G42" s="55">
        <f>IFERROR(SUM(E1:E40)/SUM(F1:F40)*100, 0)</f>
        <v>138.4036431841302</v>
      </c>
    </row>
  </sheetData>
  <pageMargins left="0.35433070866141736" right="0.15748031496062992" top="0.98425196850393704" bottom="0.98425196850393704" header="0.51181102362204722" footer="0.51181102362204722"/>
  <pageSetup paperSize="9" scale="95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5940-560D-47BB-9FA9-5F0376CBFD94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7" style="58" customWidth="1"/>
    <col min="2" max="2" width="9.7109375" style="58" customWidth="1"/>
    <col min="3" max="3" width="11.42578125" style="58" customWidth="1"/>
    <col min="4" max="4" width="9.5703125" style="58" customWidth="1"/>
    <col min="5" max="5" width="10.5703125" style="58" customWidth="1"/>
    <col min="6" max="6" width="11.85546875" style="58" customWidth="1"/>
    <col min="7" max="7" width="9.7109375" style="58" customWidth="1"/>
    <col min="8" max="16384" width="8.85546875" style="58"/>
  </cols>
  <sheetData>
    <row r="1" spans="1:7" x14ac:dyDescent="0.2">
      <c r="A1" s="58" t="s">
        <v>42</v>
      </c>
    </row>
    <row r="2" spans="1:7" x14ac:dyDescent="0.2">
      <c r="A2" s="58" t="s">
        <v>41</v>
      </c>
    </row>
    <row r="3" spans="1:7" x14ac:dyDescent="0.2">
      <c r="A3" s="58" t="s">
        <v>134</v>
      </c>
    </row>
    <row r="4" spans="1:7" x14ac:dyDescent="0.2">
      <c r="A4" s="58" t="s">
        <v>135</v>
      </c>
    </row>
    <row r="5" spans="1:7" x14ac:dyDescent="0.2">
      <c r="A5" s="58" t="s">
        <v>40</v>
      </c>
    </row>
    <row r="6" spans="1:7" x14ac:dyDescent="0.2">
      <c r="A6" s="1" t="s">
        <v>136</v>
      </c>
    </row>
    <row r="7" spans="1:7" x14ac:dyDescent="0.2">
      <c r="B7" s="59"/>
      <c r="C7" s="59"/>
      <c r="D7" s="60"/>
      <c r="E7" s="59"/>
      <c r="F7" s="59"/>
      <c r="G7" s="60"/>
    </row>
    <row r="8" spans="1:7" ht="39.6" customHeight="1" x14ac:dyDescent="0.2">
      <c r="A8" s="61" t="s">
        <v>39</v>
      </c>
      <c r="B8" s="65" t="s">
        <v>38</v>
      </c>
      <c r="C8" s="65" t="s">
        <v>37</v>
      </c>
      <c r="D8" s="66" t="s">
        <v>36</v>
      </c>
      <c r="E8" s="65" t="s">
        <v>35</v>
      </c>
      <c r="F8" s="65" t="s">
        <v>34</v>
      </c>
      <c r="G8" s="66" t="s">
        <v>33</v>
      </c>
    </row>
    <row r="9" spans="1:7" x14ac:dyDescent="0.2">
      <c r="A9" s="58" t="s">
        <v>32</v>
      </c>
      <c r="B9" s="59">
        <v>4134</v>
      </c>
      <c r="C9" s="59">
        <v>4270</v>
      </c>
      <c r="D9" s="60">
        <v>96.81</v>
      </c>
      <c r="E9" s="59">
        <v>28448</v>
      </c>
      <c r="F9" s="59">
        <v>24361</v>
      </c>
      <c r="G9" s="60">
        <v>116.78</v>
      </c>
    </row>
    <row r="10" spans="1:7" x14ac:dyDescent="0.2">
      <c r="A10" s="58" t="s">
        <v>31</v>
      </c>
      <c r="B10" s="59">
        <v>4137</v>
      </c>
      <c r="C10" s="59">
        <v>4080</v>
      </c>
      <c r="D10" s="60">
        <v>101.4</v>
      </c>
      <c r="E10" s="59">
        <v>24128</v>
      </c>
      <c r="F10" s="59">
        <v>19980</v>
      </c>
      <c r="G10" s="60">
        <v>120.76</v>
      </c>
    </row>
    <row r="11" spans="1:7" x14ac:dyDescent="0.2">
      <c r="A11" s="58" t="s">
        <v>29</v>
      </c>
      <c r="B11" s="59">
        <v>2801</v>
      </c>
      <c r="C11" s="59">
        <v>2972</v>
      </c>
      <c r="D11" s="60">
        <v>94.25</v>
      </c>
      <c r="E11" s="59">
        <v>21695</v>
      </c>
      <c r="F11" s="59">
        <v>17848</v>
      </c>
      <c r="G11" s="60">
        <v>121.55</v>
      </c>
    </row>
    <row r="12" spans="1:7" x14ac:dyDescent="0.2">
      <c r="A12" s="58" t="s">
        <v>26</v>
      </c>
      <c r="B12" s="59">
        <v>3269</v>
      </c>
      <c r="C12" s="59">
        <v>2692</v>
      </c>
      <c r="D12" s="60">
        <v>121.43</v>
      </c>
      <c r="E12" s="59">
        <v>21425</v>
      </c>
      <c r="F12" s="59">
        <v>17226</v>
      </c>
      <c r="G12" s="60">
        <v>124.38</v>
      </c>
    </row>
    <row r="13" spans="1:7" x14ac:dyDescent="0.2">
      <c r="A13" s="58" t="s">
        <v>28</v>
      </c>
      <c r="B13" s="59">
        <v>1343</v>
      </c>
      <c r="C13" s="59">
        <v>1418</v>
      </c>
      <c r="D13" s="60">
        <v>94.71</v>
      </c>
      <c r="E13" s="59">
        <v>16648</v>
      </c>
      <c r="F13" s="59">
        <v>14106</v>
      </c>
      <c r="G13" s="60">
        <v>118.02</v>
      </c>
    </row>
    <row r="14" spans="1:7" x14ac:dyDescent="0.2">
      <c r="A14" s="58" t="s">
        <v>30</v>
      </c>
      <c r="B14" s="59">
        <v>2064</v>
      </c>
      <c r="C14" s="59">
        <v>1688</v>
      </c>
      <c r="D14" s="60">
        <v>122.27</v>
      </c>
      <c r="E14" s="59">
        <v>14499</v>
      </c>
      <c r="F14" s="59">
        <v>12129</v>
      </c>
      <c r="G14" s="60">
        <v>119.54</v>
      </c>
    </row>
    <row r="15" spans="1:7" x14ac:dyDescent="0.2">
      <c r="A15" s="58" t="s">
        <v>25</v>
      </c>
      <c r="B15" s="59">
        <v>2155</v>
      </c>
      <c r="C15" s="59">
        <v>1973</v>
      </c>
      <c r="D15" s="60">
        <v>109.22</v>
      </c>
      <c r="E15" s="59">
        <v>12926</v>
      </c>
      <c r="F15" s="59">
        <v>9867</v>
      </c>
      <c r="G15" s="60">
        <v>131</v>
      </c>
    </row>
    <row r="16" spans="1:7" x14ac:dyDescent="0.2">
      <c r="A16" s="58" t="s">
        <v>27</v>
      </c>
      <c r="B16" s="59">
        <v>1514</v>
      </c>
      <c r="C16" s="59">
        <v>1402</v>
      </c>
      <c r="D16" s="60">
        <v>107.99</v>
      </c>
      <c r="E16" s="59">
        <v>12028</v>
      </c>
      <c r="F16" s="59">
        <v>9995</v>
      </c>
      <c r="G16" s="60">
        <v>120.34</v>
      </c>
    </row>
    <row r="17" spans="1:7" x14ac:dyDescent="0.2">
      <c r="A17" s="58" t="s">
        <v>24</v>
      </c>
      <c r="B17" s="59">
        <v>1457</v>
      </c>
      <c r="C17" s="59">
        <v>1110</v>
      </c>
      <c r="D17" s="60">
        <v>131.26</v>
      </c>
      <c r="E17" s="59">
        <v>9383</v>
      </c>
      <c r="F17" s="59">
        <v>7446</v>
      </c>
      <c r="G17" s="60">
        <v>126.01</v>
      </c>
    </row>
    <row r="18" spans="1:7" x14ac:dyDescent="0.2">
      <c r="A18" s="58" t="s">
        <v>23</v>
      </c>
      <c r="B18" s="59">
        <v>1311</v>
      </c>
      <c r="C18" s="59">
        <v>1511</v>
      </c>
      <c r="D18" s="60">
        <v>86.76</v>
      </c>
      <c r="E18" s="59">
        <v>8977</v>
      </c>
      <c r="F18" s="59">
        <v>8010</v>
      </c>
      <c r="G18" s="60">
        <v>112.07</v>
      </c>
    </row>
    <row r="19" spans="1:7" x14ac:dyDescent="0.2">
      <c r="A19" s="58" t="s">
        <v>22</v>
      </c>
      <c r="B19" s="59">
        <v>947</v>
      </c>
      <c r="C19" s="59">
        <v>915</v>
      </c>
      <c r="D19" s="60">
        <v>103.5</v>
      </c>
      <c r="E19" s="59">
        <v>8971</v>
      </c>
      <c r="F19" s="59">
        <v>7527</v>
      </c>
      <c r="G19" s="60">
        <v>119.18</v>
      </c>
    </row>
    <row r="20" spans="1:7" x14ac:dyDescent="0.2">
      <c r="A20" s="58" t="s">
        <v>21</v>
      </c>
      <c r="B20" s="59">
        <v>750</v>
      </c>
      <c r="C20" s="59">
        <v>636</v>
      </c>
      <c r="D20" s="60">
        <v>117.92</v>
      </c>
      <c r="E20" s="59">
        <v>5285</v>
      </c>
      <c r="F20" s="59">
        <v>4050</v>
      </c>
      <c r="G20" s="60">
        <v>130.49</v>
      </c>
    </row>
    <row r="21" spans="1:7" x14ac:dyDescent="0.2">
      <c r="A21" s="58" t="s">
        <v>19</v>
      </c>
      <c r="B21" s="59">
        <v>393</v>
      </c>
      <c r="C21" s="59">
        <v>589</v>
      </c>
      <c r="D21" s="60">
        <v>66.72</v>
      </c>
      <c r="E21" s="59">
        <v>4940</v>
      </c>
      <c r="F21" s="59">
        <v>4709</v>
      </c>
      <c r="G21" s="60">
        <v>104.91</v>
      </c>
    </row>
    <row r="22" spans="1:7" x14ac:dyDescent="0.2">
      <c r="A22" s="58" t="s">
        <v>20</v>
      </c>
      <c r="B22" s="59">
        <v>339</v>
      </c>
      <c r="C22" s="59">
        <v>340</v>
      </c>
      <c r="D22" s="60">
        <v>99.71</v>
      </c>
      <c r="E22" s="59">
        <v>2932</v>
      </c>
      <c r="F22" s="59">
        <v>2408</v>
      </c>
      <c r="G22" s="60">
        <v>121.76</v>
      </c>
    </row>
    <row r="23" spans="1:7" x14ac:dyDescent="0.2">
      <c r="A23" s="58" t="s">
        <v>17</v>
      </c>
      <c r="B23" s="59">
        <v>220</v>
      </c>
      <c r="C23" s="59">
        <v>308</v>
      </c>
      <c r="D23" s="60">
        <v>71.430000000000007</v>
      </c>
      <c r="E23" s="59">
        <v>2508</v>
      </c>
      <c r="F23" s="59">
        <v>2230</v>
      </c>
      <c r="G23" s="60">
        <v>112.47</v>
      </c>
    </row>
    <row r="24" spans="1:7" x14ac:dyDescent="0.2">
      <c r="A24" s="58" t="s">
        <v>16</v>
      </c>
      <c r="B24" s="59">
        <v>140</v>
      </c>
      <c r="C24" s="59">
        <v>213</v>
      </c>
      <c r="D24" s="60">
        <v>65.73</v>
      </c>
      <c r="E24" s="59">
        <v>2323</v>
      </c>
      <c r="F24" s="59">
        <v>2159</v>
      </c>
      <c r="G24" s="60">
        <v>107.6</v>
      </c>
    </row>
    <row r="25" spans="1:7" x14ac:dyDescent="0.2">
      <c r="A25" s="58" t="s">
        <v>54</v>
      </c>
      <c r="B25" s="59">
        <v>124</v>
      </c>
      <c r="C25" s="59">
        <v>174</v>
      </c>
      <c r="D25" s="60">
        <v>71.260000000000005</v>
      </c>
      <c r="E25" s="59">
        <v>2253</v>
      </c>
      <c r="F25" s="59">
        <v>1948</v>
      </c>
      <c r="G25" s="60">
        <v>115.66</v>
      </c>
    </row>
    <row r="26" spans="1:7" x14ac:dyDescent="0.2">
      <c r="A26" s="58" t="s">
        <v>15</v>
      </c>
      <c r="B26" s="59">
        <v>128</v>
      </c>
      <c r="C26" s="59">
        <v>205</v>
      </c>
      <c r="D26" s="60">
        <v>62.44</v>
      </c>
      <c r="E26" s="59">
        <v>2174</v>
      </c>
      <c r="F26" s="59">
        <v>1708</v>
      </c>
      <c r="G26" s="60">
        <v>127.28</v>
      </c>
    </row>
    <row r="27" spans="1:7" x14ac:dyDescent="0.2">
      <c r="A27" s="58" t="s">
        <v>13</v>
      </c>
      <c r="B27" s="59">
        <v>254</v>
      </c>
      <c r="C27" s="59">
        <v>138</v>
      </c>
      <c r="D27" s="60">
        <v>184.06</v>
      </c>
      <c r="E27" s="59">
        <v>1680</v>
      </c>
      <c r="F27" s="59">
        <v>780</v>
      </c>
      <c r="G27" s="60">
        <v>215.38</v>
      </c>
    </row>
    <row r="28" spans="1:7" x14ac:dyDescent="0.2">
      <c r="A28" s="58" t="s">
        <v>14</v>
      </c>
      <c r="B28" s="59">
        <v>77</v>
      </c>
      <c r="C28" s="59">
        <v>91</v>
      </c>
      <c r="D28" s="60">
        <v>84.62</v>
      </c>
      <c r="E28" s="59">
        <v>1204</v>
      </c>
      <c r="F28" s="59">
        <v>1118</v>
      </c>
      <c r="G28" s="60">
        <v>107.69</v>
      </c>
    </row>
    <row r="29" spans="1:7" x14ac:dyDescent="0.2">
      <c r="A29" s="58" t="s">
        <v>9</v>
      </c>
      <c r="B29" s="59">
        <v>42</v>
      </c>
      <c r="C29" s="59">
        <v>70</v>
      </c>
      <c r="D29" s="60">
        <v>60</v>
      </c>
      <c r="E29" s="59">
        <v>860</v>
      </c>
      <c r="F29" s="59">
        <v>686</v>
      </c>
      <c r="G29" s="60">
        <v>125.36</v>
      </c>
    </row>
    <row r="30" spans="1:7" x14ac:dyDescent="0.2">
      <c r="A30" s="58" t="s">
        <v>7</v>
      </c>
      <c r="B30" s="59">
        <v>21</v>
      </c>
      <c r="C30" s="59">
        <v>55</v>
      </c>
      <c r="D30" s="60">
        <v>38.18</v>
      </c>
      <c r="E30" s="59">
        <v>844</v>
      </c>
      <c r="F30" s="59">
        <v>670</v>
      </c>
      <c r="G30" s="60">
        <v>125.97</v>
      </c>
    </row>
    <row r="31" spans="1:7" x14ac:dyDescent="0.2">
      <c r="A31" s="58" t="s">
        <v>10</v>
      </c>
      <c r="B31" s="59">
        <v>20</v>
      </c>
      <c r="C31" s="59">
        <v>67</v>
      </c>
      <c r="D31" s="60">
        <v>29.85</v>
      </c>
      <c r="E31" s="59">
        <v>715</v>
      </c>
      <c r="F31" s="59">
        <v>623</v>
      </c>
      <c r="G31" s="60">
        <v>114.77</v>
      </c>
    </row>
    <row r="32" spans="1:7" x14ac:dyDescent="0.2">
      <c r="A32" s="58" t="s">
        <v>11</v>
      </c>
      <c r="B32" s="59">
        <v>48</v>
      </c>
      <c r="C32" s="59">
        <v>33</v>
      </c>
      <c r="D32" s="60">
        <v>145.44999999999999</v>
      </c>
      <c r="E32" s="59">
        <v>675</v>
      </c>
      <c r="F32" s="59">
        <v>536</v>
      </c>
      <c r="G32" s="60">
        <v>125.93</v>
      </c>
    </row>
    <row r="33" spans="1:7" x14ac:dyDescent="0.2">
      <c r="A33" s="58" t="s">
        <v>12</v>
      </c>
      <c r="B33" s="59">
        <v>32</v>
      </c>
      <c r="C33" s="59">
        <v>52</v>
      </c>
      <c r="D33" s="60">
        <v>61.54</v>
      </c>
      <c r="E33" s="59">
        <v>639</v>
      </c>
      <c r="F33" s="59">
        <v>497</v>
      </c>
      <c r="G33" s="60">
        <v>128.57</v>
      </c>
    </row>
    <row r="34" spans="1:7" x14ac:dyDescent="0.2">
      <c r="A34" s="58" t="s">
        <v>8</v>
      </c>
      <c r="B34" s="59">
        <v>42</v>
      </c>
      <c r="C34" s="59">
        <v>54</v>
      </c>
      <c r="D34" s="60">
        <v>77.78</v>
      </c>
      <c r="E34" s="59">
        <v>507</v>
      </c>
      <c r="F34" s="59">
        <v>464</v>
      </c>
      <c r="G34" s="60">
        <v>109.27</v>
      </c>
    </row>
    <row r="35" spans="1:7" x14ac:dyDescent="0.2">
      <c r="A35" s="58" t="s">
        <v>5</v>
      </c>
      <c r="B35" s="59">
        <v>65</v>
      </c>
      <c r="C35" s="59">
        <v>34</v>
      </c>
      <c r="D35" s="60">
        <v>191.18</v>
      </c>
      <c r="E35" s="59">
        <v>502</v>
      </c>
      <c r="F35" s="59">
        <v>476</v>
      </c>
      <c r="G35" s="60">
        <v>105.46</v>
      </c>
    </row>
    <row r="36" spans="1:7" x14ac:dyDescent="0.2">
      <c r="A36" s="58" t="s">
        <v>6</v>
      </c>
      <c r="B36" s="59">
        <v>11</v>
      </c>
      <c r="C36" s="59">
        <v>21</v>
      </c>
      <c r="D36" s="60">
        <v>52.38</v>
      </c>
      <c r="E36" s="59">
        <v>324</v>
      </c>
      <c r="F36" s="59">
        <v>304</v>
      </c>
      <c r="G36" s="60">
        <v>106.58</v>
      </c>
    </row>
    <row r="37" spans="1:7" x14ac:dyDescent="0.2">
      <c r="A37" s="58" t="s">
        <v>3</v>
      </c>
      <c r="B37" s="59">
        <f>23+2</f>
        <v>25</v>
      </c>
      <c r="C37" s="59">
        <v>43</v>
      </c>
      <c r="D37" s="60">
        <v>53.49</v>
      </c>
      <c r="E37" s="59">
        <f>239+9</f>
        <v>248</v>
      </c>
      <c r="F37" s="59">
        <f>200+17</f>
        <v>217</v>
      </c>
      <c r="G37" s="60">
        <v>119.5</v>
      </c>
    </row>
    <row r="38" spans="1:7" x14ac:dyDescent="0.2">
      <c r="A38" s="58" t="s">
        <v>2</v>
      </c>
      <c r="B38" s="59">
        <v>51</v>
      </c>
      <c r="C38" s="59">
        <v>33</v>
      </c>
      <c r="D38" s="60">
        <v>154.55000000000001</v>
      </c>
      <c r="E38" s="59">
        <v>168</v>
      </c>
      <c r="F38" s="59">
        <v>104</v>
      </c>
      <c r="G38" s="60">
        <v>161.54</v>
      </c>
    </row>
    <row r="39" spans="1:7" x14ac:dyDescent="0.2">
      <c r="A39" s="58" t="s">
        <v>4</v>
      </c>
      <c r="B39" s="59">
        <v>28</v>
      </c>
      <c r="C39" s="59">
        <v>59</v>
      </c>
      <c r="D39" s="60">
        <v>47.46</v>
      </c>
      <c r="E39" s="59">
        <v>150</v>
      </c>
      <c r="F39" s="59">
        <v>215</v>
      </c>
      <c r="G39" s="60">
        <v>69.77</v>
      </c>
    </row>
    <row r="40" spans="1:7" x14ac:dyDescent="0.2">
      <c r="A40" s="58" t="s">
        <v>1</v>
      </c>
      <c r="B40" s="59">
        <v>23</v>
      </c>
      <c r="C40" s="59">
        <v>21</v>
      </c>
      <c r="D40" s="60">
        <v>109.52</v>
      </c>
      <c r="E40" s="59">
        <v>132</v>
      </c>
      <c r="F40" s="59">
        <v>157</v>
      </c>
      <c r="G40" s="60">
        <v>84.08</v>
      </c>
    </row>
    <row r="42" spans="1:7" x14ac:dyDescent="0.2">
      <c r="A42" s="62" t="s">
        <v>0</v>
      </c>
      <c r="B42" s="63">
        <f>SUBTOTAL(109,B9:B40)</f>
        <v>27965</v>
      </c>
      <c r="C42" s="63">
        <f>SUBTOTAL(109,C9:C40)</f>
        <v>27267</v>
      </c>
      <c r="D42" s="64">
        <f>IFERROR(SUM(B1:B40)/SUM(C1:C40)*100, 0)</f>
        <v>102.55987090622365</v>
      </c>
      <c r="E42" s="63">
        <f>SUBTOTAL(109,E9:E40)</f>
        <v>210191</v>
      </c>
      <c r="F42" s="63">
        <f>SUBTOTAL(109,F9:F40)</f>
        <v>174554</v>
      </c>
      <c r="G42" s="64">
        <f>IFERROR(SUM(E1:E40)/SUM(F1:F40)*100, 0)</f>
        <v>120.41603171511395</v>
      </c>
    </row>
  </sheetData>
  <pageMargins left="0.15748031496062992" right="0.15748031496062992" top="0.98425196850393704" bottom="0.98425196850393704" header="0.51181102362204722" footer="0.51181102362204722"/>
  <pageSetup paperSize="9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10653-0D12-45BD-A737-5F0F4BDDAB8C}">
  <dimension ref="A1:G42"/>
  <sheetViews>
    <sheetView workbookViewId="0">
      <pane ySplit="8" topLeftCell="A33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5" style="17" customWidth="1"/>
    <col min="2" max="2" width="9.85546875" style="17" customWidth="1"/>
    <col min="3" max="3" width="12.28515625" style="17" customWidth="1"/>
    <col min="4" max="4" width="10.28515625" style="17" customWidth="1"/>
    <col min="5" max="5" width="10.7109375" style="17" customWidth="1"/>
    <col min="6" max="6" width="11.85546875" style="17" customWidth="1"/>
    <col min="7" max="7" width="11.28515625" style="17" customWidth="1"/>
    <col min="8" max="16384" width="8.8554687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137</v>
      </c>
    </row>
    <row r="4" spans="1:7" x14ac:dyDescent="0.2">
      <c r="A4" s="17" t="s">
        <v>138</v>
      </c>
    </row>
    <row r="5" spans="1:7" x14ac:dyDescent="0.2">
      <c r="A5" s="17" t="s">
        <v>40</v>
      </c>
    </row>
    <row r="6" spans="1:7" x14ac:dyDescent="0.2">
      <c r="A6" s="1" t="s">
        <v>140</v>
      </c>
    </row>
    <row r="7" spans="1:7" x14ac:dyDescent="0.2">
      <c r="B7" s="18"/>
      <c r="C7" s="18"/>
      <c r="D7" s="19"/>
      <c r="E7" s="18"/>
      <c r="F7" s="18"/>
      <c r="G7" s="19"/>
    </row>
    <row r="8" spans="1:7" ht="39.6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4732</v>
      </c>
      <c r="C9" s="18">
        <v>4598</v>
      </c>
      <c r="D9" s="19">
        <v>102.91</v>
      </c>
      <c r="E9" s="18">
        <v>30594</v>
      </c>
      <c r="F9" s="18">
        <v>27797</v>
      </c>
      <c r="G9" s="19">
        <v>110.06</v>
      </c>
    </row>
    <row r="10" spans="1:7" x14ac:dyDescent="0.2">
      <c r="A10" s="17" t="s">
        <v>31</v>
      </c>
      <c r="B10" s="18">
        <v>4250</v>
      </c>
      <c r="C10" s="18">
        <v>4285</v>
      </c>
      <c r="D10" s="19">
        <v>99.18</v>
      </c>
      <c r="E10" s="18">
        <v>25046</v>
      </c>
      <c r="F10" s="18">
        <v>22651</v>
      </c>
      <c r="G10" s="19">
        <v>110.57</v>
      </c>
    </row>
    <row r="11" spans="1:7" x14ac:dyDescent="0.2">
      <c r="A11" s="17" t="s">
        <v>26</v>
      </c>
      <c r="B11" s="18">
        <v>4379</v>
      </c>
      <c r="C11" s="18">
        <v>3131</v>
      </c>
      <c r="D11" s="19">
        <v>139.86000000000001</v>
      </c>
      <c r="E11" s="18">
        <v>23492</v>
      </c>
      <c r="F11" s="18">
        <v>18014</v>
      </c>
      <c r="G11" s="19">
        <v>130.41</v>
      </c>
    </row>
    <row r="12" spans="1:7" x14ac:dyDescent="0.2">
      <c r="A12" s="17" t="s">
        <v>29</v>
      </c>
      <c r="B12" s="18">
        <v>3000</v>
      </c>
      <c r="C12" s="18">
        <v>3419</v>
      </c>
      <c r="D12" s="19">
        <v>87.74</v>
      </c>
      <c r="E12" s="18">
        <v>22325</v>
      </c>
      <c r="F12" s="18">
        <v>21181</v>
      </c>
      <c r="G12" s="19">
        <v>105.4</v>
      </c>
    </row>
    <row r="13" spans="1:7" x14ac:dyDescent="0.2">
      <c r="A13" s="17" t="s">
        <v>28</v>
      </c>
      <c r="B13" s="18">
        <v>2411</v>
      </c>
      <c r="C13" s="18">
        <v>1893</v>
      </c>
      <c r="D13" s="19">
        <v>127.36</v>
      </c>
      <c r="E13" s="18">
        <v>16065</v>
      </c>
      <c r="F13" s="18">
        <v>13942</v>
      </c>
      <c r="G13" s="19">
        <v>115.23</v>
      </c>
    </row>
    <row r="14" spans="1:7" x14ac:dyDescent="0.2">
      <c r="A14" s="17" t="s">
        <v>30</v>
      </c>
      <c r="B14" s="18">
        <v>2477</v>
      </c>
      <c r="C14" s="18">
        <v>1986</v>
      </c>
      <c r="D14" s="19">
        <v>124.72</v>
      </c>
      <c r="E14" s="18">
        <v>15995</v>
      </c>
      <c r="F14" s="18">
        <v>13232</v>
      </c>
      <c r="G14" s="19">
        <v>120.88</v>
      </c>
    </row>
    <row r="15" spans="1:7" x14ac:dyDescent="0.2">
      <c r="A15" s="17" t="s">
        <v>25</v>
      </c>
      <c r="B15" s="18">
        <v>2761</v>
      </c>
      <c r="C15" s="18">
        <v>2615</v>
      </c>
      <c r="D15" s="19">
        <v>105.58</v>
      </c>
      <c r="E15" s="18">
        <v>14829</v>
      </c>
      <c r="F15" s="18">
        <v>12372</v>
      </c>
      <c r="G15" s="19">
        <v>119.86</v>
      </c>
    </row>
    <row r="16" spans="1:7" x14ac:dyDescent="0.2">
      <c r="A16" s="17" t="s">
        <v>27</v>
      </c>
      <c r="B16" s="18">
        <v>1855</v>
      </c>
      <c r="C16" s="18">
        <v>1547</v>
      </c>
      <c r="D16" s="19">
        <v>119.91</v>
      </c>
      <c r="E16" s="18">
        <v>12985</v>
      </c>
      <c r="F16" s="18">
        <v>11685</v>
      </c>
      <c r="G16" s="19">
        <v>111.13</v>
      </c>
    </row>
    <row r="17" spans="1:7" x14ac:dyDescent="0.2">
      <c r="A17" s="17" t="s">
        <v>24</v>
      </c>
      <c r="B17" s="18">
        <v>1481</v>
      </c>
      <c r="C17" s="18">
        <v>1253</v>
      </c>
      <c r="D17" s="19">
        <v>118.2</v>
      </c>
      <c r="E17" s="18">
        <v>9869</v>
      </c>
      <c r="F17" s="18">
        <v>8098</v>
      </c>
      <c r="G17" s="19">
        <v>121.87</v>
      </c>
    </row>
    <row r="18" spans="1:7" x14ac:dyDescent="0.2">
      <c r="A18" s="17" t="s">
        <v>22</v>
      </c>
      <c r="B18" s="18">
        <v>1223</v>
      </c>
      <c r="C18" s="18">
        <v>1055</v>
      </c>
      <c r="D18" s="19">
        <v>115.92</v>
      </c>
      <c r="E18" s="18">
        <v>9830</v>
      </c>
      <c r="F18" s="18">
        <v>8147</v>
      </c>
      <c r="G18" s="19">
        <v>120.66</v>
      </c>
    </row>
    <row r="19" spans="1:7" x14ac:dyDescent="0.2">
      <c r="A19" s="17" t="s">
        <v>23</v>
      </c>
      <c r="B19" s="18">
        <v>1529</v>
      </c>
      <c r="C19" s="18">
        <v>1711</v>
      </c>
      <c r="D19" s="19">
        <v>89.36</v>
      </c>
      <c r="E19" s="18">
        <v>9638</v>
      </c>
      <c r="F19" s="18">
        <v>9425</v>
      </c>
      <c r="G19" s="19">
        <v>102.26</v>
      </c>
    </row>
    <row r="20" spans="1:7" x14ac:dyDescent="0.2">
      <c r="A20" s="17" t="s">
        <v>21</v>
      </c>
      <c r="B20" s="18">
        <v>994</v>
      </c>
      <c r="C20" s="18">
        <v>783</v>
      </c>
      <c r="D20" s="19">
        <v>126.95</v>
      </c>
      <c r="E20" s="18">
        <v>6052</v>
      </c>
      <c r="F20" s="18">
        <v>4670</v>
      </c>
      <c r="G20" s="19">
        <v>129.59</v>
      </c>
    </row>
    <row r="21" spans="1:7" x14ac:dyDescent="0.2">
      <c r="A21" s="17" t="s">
        <v>19</v>
      </c>
      <c r="B21" s="18">
        <v>490</v>
      </c>
      <c r="C21" s="18">
        <v>510</v>
      </c>
      <c r="D21" s="19">
        <v>96.08</v>
      </c>
      <c r="E21" s="18">
        <v>5800</v>
      </c>
      <c r="F21" s="18">
        <v>5518</v>
      </c>
      <c r="G21" s="19">
        <v>105.11</v>
      </c>
    </row>
    <row r="22" spans="1:7" x14ac:dyDescent="0.2">
      <c r="A22" s="17" t="s">
        <v>20</v>
      </c>
      <c r="B22" s="18">
        <v>427</v>
      </c>
      <c r="C22" s="18">
        <v>432</v>
      </c>
      <c r="D22" s="19">
        <v>98.84</v>
      </c>
      <c r="E22" s="18">
        <v>3207</v>
      </c>
      <c r="F22" s="18">
        <v>2831</v>
      </c>
      <c r="G22" s="19">
        <v>113.28</v>
      </c>
    </row>
    <row r="23" spans="1:7" x14ac:dyDescent="0.2">
      <c r="A23" s="17" t="s">
        <v>16</v>
      </c>
      <c r="B23" s="18">
        <v>207</v>
      </c>
      <c r="C23" s="18">
        <v>243</v>
      </c>
      <c r="D23" s="19">
        <v>85.19</v>
      </c>
      <c r="E23" s="18">
        <v>2821</v>
      </c>
      <c r="F23" s="18">
        <v>2722</v>
      </c>
      <c r="G23" s="19">
        <v>103.64</v>
      </c>
    </row>
    <row r="24" spans="1:7" x14ac:dyDescent="0.2">
      <c r="A24" s="17" t="s">
        <v>17</v>
      </c>
      <c r="B24" s="18">
        <v>336</v>
      </c>
      <c r="C24" s="18">
        <v>271</v>
      </c>
      <c r="D24" s="19">
        <v>123.99</v>
      </c>
      <c r="E24" s="18">
        <v>2786</v>
      </c>
      <c r="F24" s="18">
        <v>2459</v>
      </c>
      <c r="G24" s="19">
        <v>113.3</v>
      </c>
    </row>
    <row r="25" spans="1:7" x14ac:dyDescent="0.2">
      <c r="A25" s="17" t="s">
        <v>54</v>
      </c>
      <c r="B25" s="18">
        <v>133</v>
      </c>
      <c r="C25" s="18">
        <v>161</v>
      </c>
      <c r="D25" s="19">
        <v>82.61</v>
      </c>
      <c r="E25" s="18">
        <v>2639</v>
      </c>
      <c r="F25" s="18">
        <v>2472</v>
      </c>
      <c r="G25" s="19">
        <v>106.76</v>
      </c>
    </row>
    <row r="26" spans="1:7" x14ac:dyDescent="0.2">
      <c r="A26" s="17" t="s">
        <v>15</v>
      </c>
      <c r="B26" s="18">
        <v>218</v>
      </c>
      <c r="C26" s="18">
        <v>215</v>
      </c>
      <c r="D26" s="19">
        <v>101.4</v>
      </c>
      <c r="E26" s="18">
        <v>2363</v>
      </c>
      <c r="F26" s="18">
        <v>2129</v>
      </c>
      <c r="G26" s="19">
        <v>110.99</v>
      </c>
    </row>
    <row r="27" spans="1:7" x14ac:dyDescent="0.2">
      <c r="A27" s="17" t="s">
        <v>13</v>
      </c>
      <c r="B27" s="18">
        <v>299</v>
      </c>
      <c r="C27" s="18">
        <v>189</v>
      </c>
      <c r="D27" s="19">
        <v>158.19999999999999</v>
      </c>
      <c r="E27" s="18">
        <v>1701</v>
      </c>
      <c r="F27" s="18">
        <v>1050</v>
      </c>
      <c r="G27" s="19">
        <v>162</v>
      </c>
    </row>
    <row r="28" spans="1:7" x14ac:dyDescent="0.2">
      <c r="A28" s="17" t="s">
        <v>14</v>
      </c>
      <c r="B28" s="18">
        <v>27</v>
      </c>
      <c r="C28" s="18">
        <v>103</v>
      </c>
      <c r="D28" s="19">
        <v>26.21</v>
      </c>
      <c r="E28" s="18">
        <v>1393</v>
      </c>
      <c r="F28" s="18">
        <v>1325</v>
      </c>
      <c r="G28" s="19">
        <v>105.13</v>
      </c>
    </row>
    <row r="29" spans="1:7" x14ac:dyDescent="0.2">
      <c r="A29" s="17" t="s">
        <v>132</v>
      </c>
      <c r="B29" s="18">
        <v>32</v>
      </c>
      <c r="C29" s="18">
        <v>33</v>
      </c>
      <c r="D29" s="19">
        <v>96.97</v>
      </c>
      <c r="E29" s="18">
        <v>950</v>
      </c>
      <c r="F29" s="18">
        <v>940</v>
      </c>
      <c r="G29" s="19">
        <v>101.06</v>
      </c>
    </row>
    <row r="30" spans="1:7" x14ac:dyDescent="0.2">
      <c r="A30" s="17" t="s">
        <v>9</v>
      </c>
      <c r="B30" s="18">
        <v>36</v>
      </c>
      <c r="C30" s="18">
        <v>64</v>
      </c>
      <c r="D30" s="19">
        <v>56.25</v>
      </c>
      <c r="E30" s="18">
        <v>871</v>
      </c>
      <c r="F30" s="18">
        <v>872</v>
      </c>
      <c r="G30" s="19">
        <v>99.89</v>
      </c>
    </row>
    <row r="31" spans="1:7" x14ac:dyDescent="0.2">
      <c r="A31" s="17" t="s">
        <v>10</v>
      </c>
      <c r="B31" s="18">
        <v>32</v>
      </c>
      <c r="C31" s="18">
        <v>59</v>
      </c>
      <c r="D31" s="19">
        <v>54.24</v>
      </c>
      <c r="E31" s="18">
        <v>813</v>
      </c>
      <c r="F31" s="18">
        <v>724</v>
      </c>
      <c r="G31" s="19">
        <v>112.29</v>
      </c>
    </row>
    <row r="32" spans="1:7" x14ac:dyDescent="0.2">
      <c r="A32" s="17" t="s">
        <v>11</v>
      </c>
      <c r="B32" s="18">
        <v>52</v>
      </c>
      <c r="C32" s="18">
        <v>64</v>
      </c>
      <c r="D32" s="19">
        <v>81.25</v>
      </c>
      <c r="E32" s="18">
        <v>799</v>
      </c>
      <c r="F32" s="18">
        <v>717</v>
      </c>
      <c r="G32" s="19">
        <v>111.44</v>
      </c>
    </row>
    <row r="33" spans="1:7" x14ac:dyDescent="0.2">
      <c r="A33" s="17" t="s">
        <v>139</v>
      </c>
      <c r="B33" s="18">
        <v>36</v>
      </c>
      <c r="C33" s="18">
        <v>64</v>
      </c>
      <c r="D33" s="19">
        <v>56.25</v>
      </c>
      <c r="E33" s="18">
        <v>671</v>
      </c>
      <c r="F33" s="18">
        <v>692</v>
      </c>
      <c r="G33" s="19">
        <v>96.97</v>
      </c>
    </row>
    <row r="34" spans="1:7" x14ac:dyDescent="0.2">
      <c r="A34" s="17" t="s">
        <v>5</v>
      </c>
      <c r="B34" s="18">
        <v>51</v>
      </c>
      <c r="C34" s="18">
        <v>62</v>
      </c>
      <c r="D34" s="19">
        <v>82.26</v>
      </c>
      <c r="E34" s="18">
        <v>571</v>
      </c>
      <c r="F34" s="18">
        <v>501</v>
      </c>
      <c r="G34" s="19">
        <v>113.97</v>
      </c>
    </row>
    <row r="35" spans="1:7" x14ac:dyDescent="0.2">
      <c r="A35" s="17" t="s">
        <v>8</v>
      </c>
      <c r="B35" s="18">
        <v>33</v>
      </c>
      <c r="C35" s="18">
        <v>28</v>
      </c>
      <c r="D35" s="19">
        <v>117.86</v>
      </c>
      <c r="E35" s="18">
        <v>552</v>
      </c>
      <c r="F35" s="18">
        <v>487</v>
      </c>
      <c r="G35" s="19">
        <v>113.35</v>
      </c>
    </row>
    <row r="36" spans="1:7" x14ac:dyDescent="0.2">
      <c r="A36" s="17" t="s">
        <v>6</v>
      </c>
      <c r="B36" s="18">
        <v>19</v>
      </c>
      <c r="C36" s="18">
        <v>31</v>
      </c>
      <c r="D36" s="19">
        <v>61.29</v>
      </c>
      <c r="E36" s="18">
        <v>385</v>
      </c>
      <c r="F36" s="18">
        <v>395</v>
      </c>
      <c r="G36" s="19">
        <v>97.47</v>
      </c>
    </row>
    <row r="37" spans="1:7" x14ac:dyDescent="0.2">
      <c r="A37" s="17" t="s">
        <v>3</v>
      </c>
      <c r="B37" s="18">
        <v>48</v>
      </c>
      <c r="C37" s="18">
        <v>29</v>
      </c>
      <c r="D37" s="19">
        <v>165.52</v>
      </c>
      <c r="E37" s="18">
        <f>325+13</f>
        <v>338</v>
      </c>
      <c r="F37" s="18">
        <f>192+17</f>
        <v>209</v>
      </c>
      <c r="G37" s="19">
        <v>169.27</v>
      </c>
    </row>
    <row r="38" spans="1:7" x14ac:dyDescent="0.2">
      <c r="A38" s="17" t="s">
        <v>4</v>
      </c>
      <c r="B38" s="18">
        <v>26</v>
      </c>
      <c r="C38" s="18">
        <v>78</v>
      </c>
      <c r="D38" s="19">
        <v>33.33</v>
      </c>
      <c r="E38" s="18">
        <v>196</v>
      </c>
      <c r="F38" s="18">
        <v>286</v>
      </c>
      <c r="G38" s="19">
        <v>68.53</v>
      </c>
    </row>
    <row r="39" spans="1:7" x14ac:dyDescent="0.2">
      <c r="A39" s="17" t="s">
        <v>2</v>
      </c>
      <c r="B39" s="18">
        <v>9</v>
      </c>
      <c r="C39" s="18">
        <v>34</v>
      </c>
      <c r="D39" s="19">
        <v>26.47</v>
      </c>
      <c r="E39" s="18">
        <v>165</v>
      </c>
      <c r="F39" s="18">
        <v>154</v>
      </c>
      <c r="G39" s="19">
        <v>107.14</v>
      </c>
    </row>
    <row r="40" spans="1:7" x14ac:dyDescent="0.2">
      <c r="A40" s="17" t="s">
        <v>1</v>
      </c>
      <c r="B40" s="18">
        <v>37</v>
      </c>
      <c r="C40" s="18">
        <v>33</v>
      </c>
      <c r="D40" s="19">
        <v>112.12</v>
      </c>
      <c r="E40" s="18">
        <v>156</v>
      </c>
      <c r="F40" s="18">
        <v>173</v>
      </c>
      <c r="G40" s="19">
        <v>90.17</v>
      </c>
    </row>
    <row r="42" spans="1:7" x14ac:dyDescent="0.2">
      <c r="A42" s="23" t="s">
        <v>0</v>
      </c>
      <c r="B42" s="24">
        <f>SUBTOTAL(109,B9:B40)</f>
        <v>33640</v>
      </c>
      <c r="C42" s="24">
        <f>SUBTOTAL(109,C9:C40)</f>
        <v>30979</v>
      </c>
      <c r="D42" s="25">
        <f>IFERROR(SUM(B1:B40)/SUM(C1:C40)*100, 0)</f>
        <v>108.58968978985763</v>
      </c>
      <c r="E42" s="24">
        <f>SUBTOTAL(109,E9:E40)</f>
        <v>225897</v>
      </c>
      <c r="F42" s="24">
        <f>SUBTOTAL(109,F9:F40)</f>
        <v>197870</v>
      </c>
      <c r="G42" s="25">
        <f>IFERROR(SUM(E1:E40)/SUM(F1:F40)*100, 0)</f>
        <v>114.16435033102542</v>
      </c>
    </row>
  </sheetData>
  <pageMargins left="0.15748031496062992" right="0.15748031496062992" top="0.98425196850393704" bottom="0.98425196850393704" header="0.51181102362204722" footer="0.51181102362204722"/>
  <pageSetup paperSize="9"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62E0-6BB1-4E89-AAB6-3FEC73CAC065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5.85546875" style="17" customWidth="1"/>
    <col min="2" max="2" width="9.7109375" style="17" customWidth="1"/>
    <col min="3" max="3" width="11.85546875" style="17" customWidth="1"/>
    <col min="4" max="4" width="10.5703125" style="17" customWidth="1"/>
    <col min="5" max="5" width="10.28515625" style="17" customWidth="1"/>
    <col min="6" max="6" width="12.28515625" style="17" customWidth="1"/>
    <col min="7" max="7" width="9.28515625" style="17" customWidth="1"/>
    <col min="8" max="16384" width="8.8554687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141</v>
      </c>
    </row>
    <row r="4" spans="1:7" x14ac:dyDescent="0.2">
      <c r="A4" s="17" t="s">
        <v>142</v>
      </c>
    </row>
    <row r="5" spans="1:7" x14ac:dyDescent="0.2">
      <c r="A5" s="17" t="s">
        <v>40</v>
      </c>
    </row>
    <row r="6" spans="1:7" x14ac:dyDescent="0.2">
      <c r="A6" s="1" t="s">
        <v>143</v>
      </c>
    </row>
    <row r="7" spans="1:7" x14ac:dyDescent="0.2">
      <c r="B7" s="18"/>
      <c r="C7" s="18"/>
      <c r="D7" s="19"/>
      <c r="E7" s="18"/>
      <c r="F7" s="18"/>
      <c r="G7" s="19"/>
    </row>
    <row r="8" spans="1:7" ht="41.45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6265</v>
      </c>
      <c r="C9" s="18">
        <v>5443</v>
      </c>
      <c r="D9" s="19">
        <v>115.1</v>
      </c>
      <c r="E9" s="18">
        <v>34992</v>
      </c>
      <c r="F9" s="18">
        <v>32074</v>
      </c>
      <c r="G9" s="19">
        <v>109.1</v>
      </c>
    </row>
    <row r="10" spans="1:7" x14ac:dyDescent="0.2">
      <c r="A10" s="17" t="s">
        <v>31</v>
      </c>
      <c r="B10" s="18">
        <v>5440</v>
      </c>
      <c r="C10" s="18">
        <v>5004</v>
      </c>
      <c r="D10" s="19">
        <v>108.71</v>
      </c>
      <c r="E10" s="18">
        <v>28167</v>
      </c>
      <c r="F10" s="18">
        <v>26215</v>
      </c>
      <c r="G10" s="19">
        <v>107.45</v>
      </c>
    </row>
    <row r="11" spans="1:7" x14ac:dyDescent="0.2">
      <c r="A11" s="17" t="s">
        <v>29</v>
      </c>
      <c r="B11" s="18">
        <v>4753</v>
      </c>
      <c r="C11" s="18">
        <v>4132</v>
      </c>
      <c r="D11" s="19">
        <v>115.03</v>
      </c>
      <c r="E11" s="18">
        <v>27604</v>
      </c>
      <c r="F11" s="18">
        <v>25208</v>
      </c>
      <c r="G11" s="19">
        <v>109.5</v>
      </c>
    </row>
    <row r="12" spans="1:7" x14ac:dyDescent="0.2">
      <c r="A12" s="17" t="s">
        <v>26</v>
      </c>
      <c r="B12" s="18">
        <v>5531</v>
      </c>
      <c r="C12" s="18">
        <v>4414</v>
      </c>
      <c r="D12" s="19">
        <v>125.31</v>
      </c>
      <c r="E12" s="18">
        <v>27399</v>
      </c>
      <c r="F12" s="18">
        <v>22363</v>
      </c>
      <c r="G12" s="19">
        <v>122.52</v>
      </c>
    </row>
    <row r="13" spans="1:7" x14ac:dyDescent="0.2">
      <c r="A13" s="17" t="s">
        <v>28</v>
      </c>
      <c r="B13" s="18">
        <v>3069</v>
      </c>
      <c r="C13" s="18">
        <v>2533</v>
      </c>
      <c r="D13" s="19">
        <v>121.16</v>
      </c>
      <c r="E13" s="18">
        <v>19385</v>
      </c>
      <c r="F13" s="18">
        <v>16587</v>
      </c>
      <c r="G13" s="19">
        <v>116.87</v>
      </c>
    </row>
    <row r="14" spans="1:7" x14ac:dyDescent="0.2">
      <c r="A14" s="17" t="s">
        <v>25</v>
      </c>
      <c r="B14" s="18">
        <v>3503</v>
      </c>
      <c r="C14" s="18">
        <v>3011</v>
      </c>
      <c r="D14" s="19">
        <v>116.34</v>
      </c>
      <c r="E14" s="18">
        <v>19141</v>
      </c>
      <c r="F14" s="18">
        <v>16238</v>
      </c>
      <c r="G14" s="19">
        <v>117.88</v>
      </c>
    </row>
    <row r="15" spans="1:7" x14ac:dyDescent="0.2">
      <c r="A15" s="17" t="s">
        <v>30</v>
      </c>
      <c r="B15" s="18">
        <v>3253</v>
      </c>
      <c r="C15" s="18">
        <v>2740</v>
      </c>
      <c r="D15" s="19">
        <v>118.72</v>
      </c>
      <c r="E15" s="18">
        <v>18447</v>
      </c>
      <c r="F15" s="18">
        <v>15810</v>
      </c>
      <c r="G15" s="19">
        <v>116.68</v>
      </c>
    </row>
    <row r="16" spans="1:7" x14ac:dyDescent="0.2">
      <c r="A16" s="17" t="s">
        <v>27</v>
      </c>
      <c r="B16" s="18">
        <v>2394</v>
      </c>
      <c r="C16" s="18">
        <v>1939</v>
      </c>
      <c r="D16" s="19">
        <v>123.47</v>
      </c>
      <c r="E16" s="18">
        <v>15566</v>
      </c>
      <c r="F16" s="18">
        <v>13338</v>
      </c>
      <c r="G16" s="19">
        <v>116.7</v>
      </c>
    </row>
    <row r="17" spans="1:7" x14ac:dyDescent="0.2">
      <c r="A17" s="17" t="s">
        <v>23</v>
      </c>
      <c r="B17" s="18">
        <v>2365</v>
      </c>
      <c r="C17" s="18">
        <v>2030</v>
      </c>
      <c r="D17" s="19">
        <v>116.5</v>
      </c>
      <c r="E17" s="18">
        <v>11697</v>
      </c>
      <c r="F17" s="18">
        <v>10623</v>
      </c>
      <c r="G17" s="19">
        <v>110.11</v>
      </c>
    </row>
    <row r="18" spans="1:7" x14ac:dyDescent="0.2">
      <c r="A18" s="17" t="s">
        <v>22</v>
      </c>
      <c r="B18" s="18">
        <v>1923</v>
      </c>
      <c r="C18" s="18">
        <v>1396</v>
      </c>
      <c r="D18" s="19">
        <v>137.75</v>
      </c>
      <c r="E18" s="18">
        <v>11620</v>
      </c>
      <c r="F18" s="18">
        <v>9865</v>
      </c>
      <c r="G18" s="19">
        <v>117.79</v>
      </c>
    </row>
    <row r="19" spans="1:7" x14ac:dyDescent="0.2">
      <c r="A19" s="17" t="s">
        <v>24</v>
      </c>
      <c r="B19" s="18">
        <v>1967</v>
      </c>
      <c r="C19" s="18">
        <v>1637</v>
      </c>
      <c r="D19" s="19">
        <v>120.16</v>
      </c>
      <c r="E19" s="18">
        <v>11351</v>
      </c>
      <c r="F19" s="18">
        <v>8779</v>
      </c>
      <c r="G19" s="19">
        <v>129.30000000000001</v>
      </c>
    </row>
    <row r="20" spans="1:7" x14ac:dyDescent="0.2">
      <c r="A20" s="17" t="s">
        <v>21</v>
      </c>
      <c r="B20" s="18">
        <v>1330</v>
      </c>
      <c r="C20" s="18">
        <v>1014</v>
      </c>
      <c r="D20" s="19">
        <v>131.16</v>
      </c>
      <c r="E20" s="18">
        <v>7597</v>
      </c>
      <c r="F20" s="18">
        <v>6000</v>
      </c>
      <c r="G20" s="19">
        <v>126.62</v>
      </c>
    </row>
    <row r="21" spans="1:7" x14ac:dyDescent="0.2">
      <c r="A21" s="17" t="s">
        <v>19</v>
      </c>
      <c r="B21" s="18">
        <v>581</v>
      </c>
      <c r="C21" s="18">
        <v>533</v>
      </c>
      <c r="D21" s="19">
        <v>109.01</v>
      </c>
      <c r="E21" s="18">
        <v>6738</v>
      </c>
      <c r="F21" s="18">
        <v>6546</v>
      </c>
      <c r="G21" s="19">
        <v>102.93</v>
      </c>
    </row>
    <row r="22" spans="1:7" x14ac:dyDescent="0.2">
      <c r="A22" s="17" t="s">
        <v>20</v>
      </c>
      <c r="B22" s="18">
        <v>479</v>
      </c>
      <c r="C22" s="18">
        <v>459</v>
      </c>
      <c r="D22" s="19">
        <v>104.36</v>
      </c>
      <c r="E22" s="18">
        <v>3715</v>
      </c>
      <c r="F22" s="18">
        <v>3430</v>
      </c>
      <c r="G22" s="19">
        <v>108.31</v>
      </c>
    </row>
    <row r="23" spans="1:7" x14ac:dyDescent="0.2">
      <c r="A23" s="17" t="s">
        <v>16</v>
      </c>
      <c r="B23" s="18">
        <v>389</v>
      </c>
      <c r="C23" s="18">
        <v>368</v>
      </c>
      <c r="D23" s="19">
        <v>105.71</v>
      </c>
      <c r="E23" s="18">
        <v>3603</v>
      </c>
      <c r="F23" s="18">
        <v>3506</v>
      </c>
      <c r="G23" s="19">
        <v>102.77</v>
      </c>
    </row>
    <row r="24" spans="1:7" x14ac:dyDescent="0.2">
      <c r="A24" s="17" t="s">
        <v>17</v>
      </c>
      <c r="B24" s="18">
        <v>433</v>
      </c>
      <c r="C24" s="18">
        <v>351</v>
      </c>
      <c r="D24" s="19">
        <v>123.36</v>
      </c>
      <c r="E24" s="18">
        <v>3395</v>
      </c>
      <c r="F24" s="18">
        <v>3033</v>
      </c>
      <c r="G24" s="19">
        <v>111.94</v>
      </c>
    </row>
    <row r="25" spans="1:7" x14ac:dyDescent="0.2">
      <c r="A25" s="17" t="s">
        <v>54</v>
      </c>
      <c r="B25" s="18">
        <v>201</v>
      </c>
      <c r="C25" s="18">
        <v>288</v>
      </c>
      <c r="D25" s="19">
        <v>69.790000000000006</v>
      </c>
      <c r="E25" s="18">
        <v>3180</v>
      </c>
      <c r="F25" s="18">
        <v>3024</v>
      </c>
      <c r="G25" s="19">
        <v>105.16</v>
      </c>
    </row>
    <row r="26" spans="1:7" x14ac:dyDescent="0.2">
      <c r="A26" s="17" t="s">
        <v>15</v>
      </c>
      <c r="B26" s="18">
        <v>349</v>
      </c>
      <c r="C26" s="18">
        <v>377</v>
      </c>
      <c r="D26" s="19">
        <v>92.57</v>
      </c>
      <c r="E26" s="18">
        <v>3075</v>
      </c>
      <c r="F26" s="18">
        <v>2899</v>
      </c>
      <c r="G26" s="19">
        <v>106.07</v>
      </c>
    </row>
    <row r="27" spans="1:7" x14ac:dyDescent="0.2">
      <c r="A27" s="17" t="s">
        <v>13</v>
      </c>
      <c r="B27" s="18">
        <v>496</v>
      </c>
      <c r="C27" s="18">
        <v>187</v>
      </c>
      <c r="D27" s="19">
        <v>265.24</v>
      </c>
      <c r="E27" s="18">
        <v>2238</v>
      </c>
      <c r="F27" s="18">
        <v>1129</v>
      </c>
      <c r="G27" s="19">
        <v>198.23</v>
      </c>
    </row>
    <row r="28" spans="1:7" x14ac:dyDescent="0.2">
      <c r="A28" s="17" t="s">
        <v>14</v>
      </c>
      <c r="B28" s="18">
        <v>120</v>
      </c>
      <c r="C28" s="18">
        <v>129</v>
      </c>
      <c r="D28" s="19">
        <v>93.02</v>
      </c>
      <c r="E28" s="18">
        <v>1705</v>
      </c>
      <c r="F28" s="18">
        <v>1614</v>
      </c>
      <c r="G28" s="19">
        <v>105.64</v>
      </c>
    </row>
    <row r="29" spans="1:7" x14ac:dyDescent="0.2">
      <c r="A29" s="17" t="s">
        <v>7</v>
      </c>
      <c r="B29" s="18">
        <v>88</v>
      </c>
      <c r="C29" s="18">
        <v>89</v>
      </c>
      <c r="D29" s="19">
        <v>98.88</v>
      </c>
      <c r="E29" s="18">
        <v>1264</v>
      </c>
      <c r="F29" s="18">
        <v>1218</v>
      </c>
      <c r="G29" s="19">
        <v>103.78</v>
      </c>
    </row>
    <row r="30" spans="1:7" x14ac:dyDescent="0.2">
      <c r="A30" s="17" t="s">
        <v>9</v>
      </c>
      <c r="B30" s="18">
        <v>65</v>
      </c>
      <c r="C30" s="18">
        <v>66</v>
      </c>
      <c r="D30" s="19">
        <v>98.48</v>
      </c>
      <c r="E30" s="18">
        <v>1180</v>
      </c>
      <c r="F30" s="18">
        <v>1144</v>
      </c>
      <c r="G30" s="19">
        <v>103.15</v>
      </c>
    </row>
    <row r="31" spans="1:7" x14ac:dyDescent="0.2">
      <c r="A31" s="17" t="s">
        <v>11</v>
      </c>
      <c r="B31" s="18">
        <v>68</v>
      </c>
      <c r="C31" s="18">
        <v>110</v>
      </c>
      <c r="D31" s="19">
        <v>61.82</v>
      </c>
      <c r="E31" s="18">
        <v>974</v>
      </c>
      <c r="F31" s="18">
        <v>846</v>
      </c>
      <c r="G31" s="19">
        <v>115.13</v>
      </c>
    </row>
    <row r="32" spans="1:7" x14ac:dyDescent="0.2">
      <c r="A32" s="17" t="s">
        <v>110</v>
      </c>
      <c r="B32" s="18">
        <v>105</v>
      </c>
      <c r="C32" s="18">
        <v>95</v>
      </c>
      <c r="D32" s="19">
        <v>110.53</v>
      </c>
      <c r="E32" s="18">
        <v>956</v>
      </c>
      <c r="F32" s="18">
        <v>828</v>
      </c>
      <c r="G32" s="19">
        <v>115.46</v>
      </c>
    </row>
    <row r="33" spans="1:7" x14ac:dyDescent="0.2">
      <c r="A33" s="17" t="s">
        <v>10</v>
      </c>
      <c r="B33" s="18">
        <v>58</v>
      </c>
      <c r="C33" s="18">
        <v>46</v>
      </c>
      <c r="D33" s="19">
        <v>126.09</v>
      </c>
      <c r="E33" s="18">
        <v>936</v>
      </c>
      <c r="F33" s="18">
        <v>897</v>
      </c>
      <c r="G33" s="19">
        <v>104.35</v>
      </c>
    </row>
    <row r="34" spans="1:7" x14ac:dyDescent="0.2">
      <c r="A34" s="17" t="s">
        <v>5</v>
      </c>
      <c r="B34" s="18">
        <v>107</v>
      </c>
      <c r="C34" s="18">
        <v>50</v>
      </c>
      <c r="D34" s="19">
        <v>214</v>
      </c>
      <c r="E34" s="18">
        <v>761</v>
      </c>
      <c r="F34" s="18">
        <v>603</v>
      </c>
      <c r="G34" s="19">
        <v>126.2</v>
      </c>
    </row>
    <row r="35" spans="1:7" x14ac:dyDescent="0.2">
      <c r="A35" s="17" t="s">
        <v>8</v>
      </c>
      <c r="B35" s="18">
        <v>54</v>
      </c>
      <c r="C35" s="18">
        <v>62</v>
      </c>
      <c r="D35" s="19">
        <v>87.1</v>
      </c>
      <c r="E35" s="18">
        <v>724</v>
      </c>
      <c r="F35" s="18">
        <v>678</v>
      </c>
      <c r="G35" s="19">
        <v>106.78</v>
      </c>
    </row>
    <row r="36" spans="1:7" x14ac:dyDescent="0.2">
      <c r="A36" s="17" t="s">
        <v>6</v>
      </c>
      <c r="B36" s="18">
        <v>46</v>
      </c>
      <c r="C36" s="18">
        <v>28</v>
      </c>
      <c r="D36" s="19">
        <v>164.29</v>
      </c>
      <c r="E36" s="18">
        <v>534</v>
      </c>
      <c r="F36" s="18">
        <v>443</v>
      </c>
      <c r="G36" s="19">
        <v>120.54</v>
      </c>
    </row>
    <row r="37" spans="1:7" x14ac:dyDescent="0.2">
      <c r="A37" s="17" t="s">
        <v>3</v>
      </c>
      <c r="B37" s="18">
        <f>85+8</f>
        <v>93</v>
      </c>
      <c r="C37" s="18">
        <f>69+17</f>
        <v>86</v>
      </c>
      <c r="D37" s="19">
        <v>123.19</v>
      </c>
      <c r="E37" s="18">
        <f>457+35</f>
        <v>492</v>
      </c>
      <c r="F37" s="18">
        <f>398+24</f>
        <v>422</v>
      </c>
      <c r="G37" s="19">
        <v>114.82</v>
      </c>
    </row>
    <row r="38" spans="1:7" x14ac:dyDescent="0.2">
      <c r="A38" s="17" t="s">
        <v>4</v>
      </c>
      <c r="B38" s="18">
        <v>121</v>
      </c>
      <c r="C38" s="18">
        <v>102</v>
      </c>
      <c r="D38" s="19">
        <v>118.63</v>
      </c>
      <c r="E38" s="18">
        <v>365</v>
      </c>
      <c r="F38" s="18">
        <v>312</v>
      </c>
      <c r="G38" s="19">
        <v>116.99</v>
      </c>
    </row>
    <row r="39" spans="1:7" x14ac:dyDescent="0.2">
      <c r="A39" s="17" t="s">
        <v>2</v>
      </c>
      <c r="B39" s="18">
        <v>40</v>
      </c>
      <c r="C39" s="18">
        <v>26</v>
      </c>
      <c r="D39" s="19">
        <v>153.85</v>
      </c>
      <c r="E39" s="18">
        <v>255</v>
      </c>
      <c r="F39" s="18">
        <v>189</v>
      </c>
      <c r="G39" s="19">
        <v>134.91999999999999</v>
      </c>
    </row>
    <row r="40" spans="1:7" x14ac:dyDescent="0.2">
      <c r="A40" s="17" t="s">
        <v>1</v>
      </c>
      <c r="B40" s="18">
        <v>40</v>
      </c>
      <c r="C40" s="18">
        <v>47</v>
      </c>
      <c r="D40" s="19">
        <v>85.11</v>
      </c>
      <c r="E40" s="18">
        <v>206</v>
      </c>
      <c r="F40" s="18">
        <v>244</v>
      </c>
      <c r="G40" s="19">
        <v>84.43</v>
      </c>
    </row>
    <row r="42" spans="1:7" x14ac:dyDescent="0.2">
      <c r="A42" s="23" t="s">
        <v>0</v>
      </c>
      <c r="B42" s="24">
        <f>SUBTOTAL(109,B9:B40)</f>
        <v>45726</v>
      </c>
      <c r="C42" s="24">
        <f>SUBTOTAL(109,C9:C40)</f>
        <v>38792</v>
      </c>
      <c r="D42" s="25">
        <f>IFERROR(SUM(B1:B40)/SUM(C1:C40)*100, 0)</f>
        <v>117.87481955042276</v>
      </c>
      <c r="E42" s="24">
        <f>SUBTOTAL(109,E9:E40)</f>
        <v>269262</v>
      </c>
      <c r="F42" s="24">
        <f>SUBTOTAL(109,F9:F40)</f>
        <v>236105</v>
      </c>
      <c r="G42" s="25">
        <f>IFERROR(SUM(E1:E40)/SUM(F1:F40)*100, 0)</f>
        <v>114.04332818025877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8.42578125" style="2" customWidth="1"/>
    <col min="2" max="2" width="9.140625" style="2" customWidth="1"/>
    <col min="3" max="3" width="11.140625" style="2" customWidth="1"/>
    <col min="4" max="4" width="10.28515625" style="2" customWidth="1"/>
    <col min="5" max="5" width="10.140625" style="2" customWidth="1"/>
    <col min="6" max="6" width="11.42578125" style="2" customWidth="1"/>
    <col min="7" max="7" width="10.28515625" style="2" customWidth="1"/>
    <col min="8" max="16384" width="9.14062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49</v>
      </c>
    </row>
    <row r="4" spans="1:7" x14ac:dyDescent="0.2">
      <c r="A4" s="2" t="s">
        <v>50</v>
      </c>
    </row>
    <row r="5" spans="1:7" x14ac:dyDescent="0.2">
      <c r="A5" s="2" t="s">
        <v>40</v>
      </c>
    </row>
    <row r="6" spans="1:7" x14ac:dyDescent="0.2">
      <c r="A6" s="1" t="s">
        <v>51</v>
      </c>
    </row>
    <row r="7" spans="1:7" x14ac:dyDescent="0.2">
      <c r="B7" s="3"/>
      <c r="C7" s="3"/>
      <c r="D7" s="4"/>
      <c r="E7" s="3"/>
      <c r="F7" s="3"/>
      <c r="G7" s="4"/>
    </row>
    <row r="8" spans="1:7" ht="36.75" customHeight="1" x14ac:dyDescent="0.2">
      <c r="A8" s="11" t="s">
        <v>39</v>
      </c>
      <c r="B8" s="12" t="s">
        <v>38</v>
      </c>
      <c r="C8" s="12" t="s">
        <v>37</v>
      </c>
      <c r="D8" s="13" t="s">
        <v>36</v>
      </c>
      <c r="E8" s="12" t="s">
        <v>35</v>
      </c>
      <c r="F8" s="12" t="s">
        <v>34</v>
      </c>
      <c r="G8" s="13" t="s">
        <v>33</v>
      </c>
    </row>
    <row r="9" spans="1:7" x14ac:dyDescent="0.2">
      <c r="A9" s="2" t="s">
        <v>32</v>
      </c>
      <c r="B9" s="3">
        <v>199</v>
      </c>
      <c r="C9" s="3">
        <v>118</v>
      </c>
      <c r="D9" s="4">
        <v>168.64</v>
      </c>
      <c r="E9" s="3">
        <v>621</v>
      </c>
      <c r="F9" s="3">
        <v>348</v>
      </c>
      <c r="G9" s="4">
        <v>178.45</v>
      </c>
    </row>
    <row r="10" spans="1:7" x14ac:dyDescent="0.2">
      <c r="A10" s="2" t="s">
        <v>29</v>
      </c>
      <c r="B10" s="3">
        <v>35</v>
      </c>
      <c r="C10" s="3">
        <v>30</v>
      </c>
      <c r="D10" s="4">
        <v>116.67</v>
      </c>
      <c r="E10" s="3">
        <v>417</v>
      </c>
      <c r="F10" s="3">
        <v>142</v>
      </c>
      <c r="G10" s="4">
        <v>293.66000000000003</v>
      </c>
    </row>
    <row r="11" spans="1:7" x14ac:dyDescent="0.2">
      <c r="A11" s="2" t="s">
        <v>31</v>
      </c>
      <c r="B11" s="3">
        <v>95</v>
      </c>
      <c r="C11" s="3">
        <v>201</v>
      </c>
      <c r="D11" s="4">
        <v>47.26</v>
      </c>
      <c r="E11" s="3">
        <v>345</v>
      </c>
      <c r="F11" s="3">
        <v>351</v>
      </c>
      <c r="G11" s="4">
        <v>98.29</v>
      </c>
    </row>
    <row r="12" spans="1:7" x14ac:dyDescent="0.2">
      <c r="A12" s="2" t="s">
        <v>26</v>
      </c>
      <c r="B12" s="3">
        <v>70</v>
      </c>
      <c r="C12" s="3">
        <v>61</v>
      </c>
      <c r="D12" s="4">
        <v>114.75</v>
      </c>
      <c r="E12" s="3">
        <v>278</v>
      </c>
      <c r="F12" s="3">
        <v>214</v>
      </c>
      <c r="G12" s="4">
        <v>129.91</v>
      </c>
    </row>
    <row r="13" spans="1:7" x14ac:dyDescent="0.2">
      <c r="A13" s="2" t="s">
        <v>25</v>
      </c>
      <c r="B13" s="3">
        <v>39</v>
      </c>
      <c r="C13" s="3">
        <v>51</v>
      </c>
      <c r="D13" s="4">
        <v>76.47</v>
      </c>
      <c r="E13" s="3">
        <v>181</v>
      </c>
      <c r="F13" s="3">
        <v>204</v>
      </c>
      <c r="G13" s="4">
        <v>88.73</v>
      </c>
    </row>
    <row r="14" spans="1:7" x14ac:dyDescent="0.2">
      <c r="A14" s="2" t="s">
        <v>27</v>
      </c>
      <c r="B14" s="3">
        <v>55</v>
      </c>
      <c r="C14" s="3">
        <v>2</v>
      </c>
      <c r="D14" s="4">
        <v>2750</v>
      </c>
      <c r="E14" s="3">
        <v>165</v>
      </c>
      <c r="F14" s="3">
        <v>49</v>
      </c>
      <c r="G14" s="4">
        <v>336.73</v>
      </c>
    </row>
    <row r="15" spans="1:7" x14ac:dyDescent="0.2">
      <c r="A15" s="2" t="s">
        <v>30</v>
      </c>
      <c r="B15" s="3">
        <v>3</v>
      </c>
      <c r="C15" s="3">
        <v>0</v>
      </c>
      <c r="D15" s="4">
        <v>0</v>
      </c>
      <c r="E15" s="3">
        <v>158</v>
      </c>
      <c r="F15" s="3">
        <v>189</v>
      </c>
      <c r="G15" s="4">
        <v>83.6</v>
      </c>
    </row>
    <row r="16" spans="1:7" x14ac:dyDescent="0.2">
      <c r="A16" s="2" t="s">
        <v>24</v>
      </c>
      <c r="B16" s="3">
        <v>29</v>
      </c>
      <c r="C16" s="3">
        <v>28</v>
      </c>
      <c r="D16" s="4">
        <v>103.57</v>
      </c>
      <c r="E16" s="3">
        <v>71</v>
      </c>
      <c r="F16" s="3">
        <v>40</v>
      </c>
      <c r="G16" s="4">
        <v>177.5</v>
      </c>
    </row>
    <row r="17" spans="1:7" x14ac:dyDescent="0.2">
      <c r="A17" s="2" t="s">
        <v>23</v>
      </c>
      <c r="B17" s="3">
        <v>13</v>
      </c>
      <c r="C17" s="3">
        <v>2</v>
      </c>
      <c r="D17" s="4">
        <v>650</v>
      </c>
      <c r="E17" s="3">
        <v>65</v>
      </c>
      <c r="F17" s="3">
        <v>42</v>
      </c>
      <c r="G17" s="4">
        <v>154.76</v>
      </c>
    </row>
    <row r="18" spans="1:7" x14ac:dyDescent="0.2">
      <c r="A18" s="2" t="s">
        <v>3</v>
      </c>
      <c r="B18" s="3">
        <v>28</v>
      </c>
      <c r="C18" s="3">
        <v>2</v>
      </c>
      <c r="D18" s="4">
        <v>1400</v>
      </c>
      <c r="E18" s="3">
        <v>49</v>
      </c>
      <c r="F18" s="3">
        <v>28</v>
      </c>
      <c r="G18" s="4">
        <v>204.17</v>
      </c>
    </row>
    <row r="19" spans="1:7" x14ac:dyDescent="0.2">
      <c r="A19" s="2" t="s">
        <v>19</v>
      </c>
      <c r="B19" s="3">
        <v>0</v>
      </c>
      <c r="C19" s="3">
        <v>1</v>
      </c>
      <c r="D19" s="4">
        <v>0</v>
      </c>
      <c r="E19" s="3">
        <v>36</v>
      </c>
      <c r="F19" s="3">
        <v>19</v>
      </c>
      <c r="G19" s="4">
        <v>189.47</v>
      </c>
    </row>
    <row r="20" spans="1:7" x14ac:dyDescent="0.2">
      <c r="A20" s="2" t="s">
        <v>16</v>
      </c>
      <c r="B20" s="3">
        <v>0</v>
      </c>
      <c r="C20" s="3">
        <v>0</v>
      </c>
      <c r="D20" s="4">
        <v>0</v>
      </c>
      <c r="E20" s="3">
        <v>29</v>
      </c>
      <c r="F20" s="3">
        <v>24</v>
      </c>
      <c r="G20" s="4">
        <v>120.83</v>
      </c>
    </row>
    <row r="21" spans="1:7" x14ac:dyDescent="0.2">
      <c r="A21" s="2" t="s">
        <v>2</v>
      </c>
      <c r="B21" s="3">
        <v>11</v>
      </c>
      <c r="C21" s="3">
        <v>6</v>
      </c>
      <c r="D21" s="4">
        <v>183.33</v>
      </c>
      <c r="E21" s="3">
        <v>22</v>
      </c>
      <c r="F21" s="3">
        <v>13</v>
      </c>
      <c r="G21" s="4">
        <v>169.23</v>
      </c>
    </row>
    <row r="22" spans="1:7" x14ac:dyDescent="0.2">
      <c r="A22" s="2" t="s">
        <v>17</v>
      </c>
      <c r="B22" s="3">
        <v>3</v>
      </c>
      <c r="C22" s="3">
        <v>2</v>
      </c>
      <c r="D22" s="4">
        <v>150</v>
      </c>
      <c r="E22" s="3">
        <v>22</v>
      </c>
      <c r="F22" s="3">
        <v>14</v>
      </c>
      <c r="G22" s="4">
        <v>157.13999999999999</v>
      </c>
    </row>
    <row r="23" spans="1:7" x14ac:dyDescent="0.2">
      <c r="A23" s="2" t="s">
        <v>18</v>
      </c>
      <c r="B23" s="3">
        <v>0</v>
      </c>
      <c r="C23" s="3">
        <v>22</v>
      </c>
      <c r="D23" s="4">
        <v>0</v>
      </c>
      <c r="E23" s="3">
        <v>22</v>
      </c>
      <c r="F23" s="3">
        <v>41</v>
      </c>
      <c r="G23" s="4">
        <v>53.66</v>
      </c>
    </row>
    <row r="24" spans="1:7" x14ac:dyDescent="0.2">
      <c r="A24" s="2" t="s">
        <v>13</v>
      </c>
      <c r="B24" s="3">
        <v>1</v>
      </c>
      <c r="C24" s="3">
        <v>4</v>
      </c>
      <c r="D24" s="4">
        <v>25</v>
      </c>
      <c r="E24" s="3">
        <v>18</v>
      </c>
      <c r="F24" s="3">
        <v>8</v>
      </c>
      <c r="G24" s="4">
        <v>225</v>
      </c>
    </row>
    <row r="25" spans="1:7" x14ac:dyDescent="0.2">
      <c r="A25" s="2" t="s">
        <v>7</v>
      </c>
      <c r="B25" s="3">
        <v>1</v>
      </c>
      <c r="C25" s="3">
        <v>0</v>
      </c>
      <c r="D25" s="4">
        <v>0</v>
      </c>
      <c r="E25" s="3">
        <v>18</v>
      </c>
      <c r="F25" s="3">
        <v>23</v>
      </c>
      <c r="G25" s="4">
        <v>78.260000000000005</v>
      </c>
    </row>
    <row r="26" spans="1:7" x14ac:dyDescent="0.2">
      <c r="A26" s="2" t="s">
        <v>5</v>
      </c>
      <c r="B26" s="3">
        <v>0</v>
      </c>
      <c r="C26" s="3">
        <v>6</v>
      </c>
      <c r="D26" s="4">
        <v>0</v>
      </c>
      <c r="E26" s="3">
        <v>16</v>
      </c>
      <c r="F26" s="3">
        <v>59</v>
      </c>
      <c r="G26" s="4">
        <v>27.12</v>
      </c>
    </row>
    <row r="27" spans="1:7" x14ac:dyDescent="0.2">
      <c r="A27" s="2" t="s">
        <v>22</v>
      </c>
      <c r="B27" s="3">
        <v>0</v>
      </c>
      <c r="C27" s="3">
        <v>8</v>
      </c>
      <c r="D27" s="4">
        <v>0</v>
      </c>
      <c r="E27" s="3">
        <v>15</v>
      </c>
      <c r="F27" s="3">
        <v>28</v>
      </c>
      <c r="G27" s="4">
        <v>53.57</v>
      </c>
    </row>
    <row r="28" spans="1:7" x14ac:dyDescent="0.2">
      <c r="A28" s="2" t="s">
        <v>8</v>
      </c>
      <c r="B28" s="3">
        <v>0</v>
      </c>
      <c r="C28" s="3">
        <v>0</v>
      </c>
      <c r="D28" s="4">
        <v>0</v>
      </c>
      <c r="E28" s="3">
        <v>15</v>
      </c>
      <c r="F28" s="3">
        <v>12</v>
      </c>
      <c r="G28" s="4">
        <v>125</v>
      </c>
    </row>
    <row r="29" spans="1:7" x14ac:dyDescent="0.2">
      <c r="A29" s="2" t="s">
        <v>12</v>
      </c>
      <c r="B29" s="3">
        <v>0</v>
      </c>
      <c r="C29" s="3">
        <v>0</v>
      </c>
      <c r="D29" s="4">
        <v>0</v>
      </c>
      <c r="E29" s="3">
        <v>13</v>
      </c>
      <c r="F29" s="3">
        <v>10</v>
      </c>
      <c r="G29" s="4">
        <v>130</v>
      </c>
    </row>
    <row r="30" spans="1:7" x14ac:dyDescent="0.2">
      <c r="A30" s="2" t="s">
        <v>28</v>
      </c>
      <c r="B30" s="3">
        <v>0</v>
      </c>
      <c r="C30" s="3">
        <v>0</v>
      </c>
      <c r="D30" s="4">
        <v>0</v>
      </c>
      <c r="E30" s="3">
        <v>11</v>
      </c>
      <c r="F30" s="3">
        <v>3</v>
      </c>
      <c r="G30" s="4">
        <v>366.67</v>
      </c>
    </row>
    <row r="31" spans="1:7" x14ac:dyDescent="0.2">
      <c r="A31" s="2" t="s">
        <v>10</v>
      </c>
      <c r="B31" s="3">
        <v>0</v>
      </c>
      <c r="C31" s="3">
        <v>0</v>
      </c>
      <c r="D31" s="4">
        <v>0</v>
      </c>
      <c r="E31" s="3">
        <v>11</v>
      </c>
      <c r="F31" s="3">
        <v>7</v>
      </c>
      <c r="G31" s="4">
        <v>157.13999999999999</v>
      </c>
    </row>
    <row r="32" spans="1:7" x14ac:dyDescent="0.2">
      <c r="A32" s="2" t="s">
        <v>15</v>
      </c>
      <c r="B32" s="3">
        <v>0</v>
      </c>
      <c r="C32" s="3">
        <v>3</v>
      </c>
      <c r="D32" s="4">
        <v>0</v>
      </c>
      <c r="E32" s="3">
        <v>10</v>
      </c>
      <c r="F32" s="3">
        <v>16</v>
      </c>
      <c r="G32" s="4">
        <v>62.5</v>
      </c>
    </row>
    <row r="33" spans="1:7" x14ac:dyDescent="0.2">
      <c r="A33" s="2" t="s">
        <v>20</v>
      </c>
      <c r="B33" s="3">
        <v>1</v>
      </c>
      <c r="C33" s="3">
        <v>0</v>
      </c>
      <c r="D33" s="4">
        <v>0</v>
      </c>
      <c r="E33" s="3">
        <v>8</v>
      </c>
      <c r="F33" s="3">
        <v>3</v>
      </c>
      <c r="G33" s="4">
        <v>266.67</v>
      </c>
    </row>
    <row r="34" spans="1:7" x14ac:dyDescent="0.2">
      <c r="A34" s="2" t="s">
        <v>6</v>
      </c>
      <c r="B34" s="3">
        <v>0</v>
      </c>
      <c r="C34" s="3">
        <v>0</v>
      </c>
      <c r="D34" s="4">
        <v>0</v>
      </c>
      <c r="E34" s="3">
        <v>7</v>
      </c>
      <c r="F34" s="3">
        <v>3</v>
      </c>
      <c r="G34" s="4">
        <v>233.33</v>
      </c>
    </row>
    <row r="35" spans="1:7" x14ac:dyDescent="0.2">
      <c r="A35" s="2" t="s">
        <v>14</v>
      </c>
      <c r="B35" s="3">
        <v>0</v>
      </c>
      <c r="C35" s="3">
        <v>0</v>
      </c>
      <c r="D35" s="4">
        <v>0</v>
      </c>
      <c r="E35" s="3">
        <v>6</v>
      </c>
      <c r="F35" s="3">
        <v>5</v>
      </c>
      <c r="G35" s="4">
        <v>120</v>
      </c>
    </row>
    <row r="36" spans="1:7" x14ac:dyDescent="0.2">
      <c r="A36" s="2" t="s">
        <v>1</v>
      </c>
      <c r="B36" s="3">
        <v>0</v>
      </c>
      <c r="C36" s="3">
        <v>1</v>
      </c>
      <c r="D36" s="4">
        <v>0</v>
      </c>
      <c r="E36" s="3">
        <v>4</v>
      </c>
      <c r="F36" s="3">
        <v>5</v>
      </c>
      <c r="G36" s="4">
        <v>80</v>
      </c>
    </row>
    <row r="37" spans="1:7" x14ac:dyDescent="0.2">
      <c r="A37" s="2" t="s">
        <v>21</v>
      </c>
      <c r="B37" s="3">
        <v>0</v>
      </c>
      <c r="C37" s="3">
        <v>0</v>
      </c>
      <c r="D37" s="4">
        <v>0</v>
      </c>
      <c r="E37" s="3">
        <v>2</v>
      </c>
      <c r="F37" s="3">
        <v>2</v>
      </c>
      <c r="G37" s="4">
        <v>100</v>
      </c>
    </row>
    <row r="38" spans="1:7" x14ac:dyDescent="0.2">
      <c r="A38" s="2" t="s">
        <v>9</v>
      </c>
      <c r="B38" s="3">
        <v>0</v>
      </c>
      <c r="C38" s="3">
        <v>0</v>
      </c>
      <c r="D38" s="4">
        <v>0</v>
      </c>
      <c r="E38" s="3">
        <v>1</v>
      </c>
      <c r="F38" s="3">
        <v>0</v>
      </c>
      <c r="G38" s="4">
        <v>0</v>
      </c>
    </row>
    <row r="39" spans="1:7" x14ac:dyDescent="0.2">
      <c r="A39" s="2" t="s">
        <v>4</v>
      </c>
      <c r="B39" s="3">
        <v>1</v>
      </c>
      <c r="C39" s="3">
        <v>1</v>
      </c>
      <c r="D39" s="4">
        <v>100</v>
      </c>
      <c r="E39" s="3">
        <v>1</v>
      </c>
      <c r="F39" s="3">
        <v>1</v>
      </c>
      <c r="G39" s="4">
        <v>100</v>
      </c>
    </row>
    <row r="40" spans="1:7" x14ac:dyDescent="0.2">
      <c r="A40" s="2" t="s">
        <v>11</v>
      </c>
      <c r="B40" s="3">
        <v>0</v>
      </c>
      <c r="C40" s="3">
        <v>0</v>
      </c>
      <c r="D40" s="4">
        <v>0</v>
      </c>
      <c r="E40" s="3">
        <v>1</v>
      </c>
      <c r="F40" s="3">
        <v>11</v>
      </c>
      <c r="G40" s="4">
        <v>9.09</v>
      </c>
    </row>
    <row r="42" spans="1:7" x14ac:dyDescent="0.2">
      <c r="A42" s="14" t="s">
        <v>0</v>
      </c>
      <c r="B42" s="15">
        <f>SUBTOTAL(109,B9:B40)</f>
        <v>584</v>
      </c>
      <c r="C42" s="15">
        <f>SUBTOTAL(109,C9:C40)</f>
        <v>549</v>
      </c>
      <c r="D42" s="16">
        <f>IFERROR(SUM(B1:B40)/SUM(C1:C40)*100, 0)</f>
        <v>106.37522768670308</v>
      </c>
      <c r="E42" s="15">
        <f>SUBTOTAL(109,E9:E40)</f>
        <v>2638</v>
      </c>
      <c r="F42" s="15">
        <f>SUBTOTAL(109,F9:F40)</f>
        <v>1914</v>
      </c>
      <c r="G42" s="16">
        <f>IFERROR(SUM(E1:E40)/SUM(F1:F40)*100, 0)</f>
        <v>137.82654127481712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4549A-2170-4C25-A124-375074D52FB3}">
  <dimension ref="A1:G42"/>
  <sheetViews>
    <sheetView workbookViewId="0">
      <pane ySplit="8" topLeftCell="A18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5.7109375" style="67" customWidth="1"/>
    <col min="2" max="2" width="9.140625" style="67" customWidth="1"/>
    <col min="3" max="3" width="12" style="67" customWidth="1"/>
    <col min="4" max="4" width="9.5703125" style="67" customWidth="1"/>
    <col min="5" max="5" width="9.7109375" style="67" customWidth="1"/>
    <col min="6" max="6" width="12" style="67" customWidth="1"/>
    <col min="7" max="7" width="10" style="67" customWidth="1"/>
    <col min="8" max="16384" width="8.85546875" style="67"/>
  </cols>
  <sheetData>
    <row r="1" spans="1:7" x14ac:dyDescent="0.2">
      <c r="A1" s="67" t="s">
        <v>42</v>
      </c>
    </row>
    <row r="2" spans="1:7" x14ac:dyDescent="0.2">
      <c r="A2" s="67" t="s">
        <v>41</v>
      </c>
    </row>
    <row r="3" spans="1:7" x14ac:dyDescent="0.2">
      <c r="A3" s="67" t="s">
        <v>144</v>
      </c>
    </row>
    <row r="4" spans="1:7" x14ac:dyDescent="0.2">
      <c r="A4" s="67" t="s">
        <v>145</v>
      </c>
    </row>
    <row r="5" spans="1:7" x14ac:dyDescent="0.2">
      <c r="A5" s="67" t="s">
        <v>40</v>
      </c>
    </row>
    <row r="6" spans="1:7" x14ac:dyDescent="0.2">
      <c r="A6" s="1" t="s">
        <v>147</v>
      </c>
    </row>
    <row r="7" spans="1:7" x14ac:dyDescent="0.2">
      <c r="B7" s="68"/>
      <c r="C7" s="68"/>
      <c r="D7" s="69"/>
      <c r="E7" s="68"/>
      <c r="F7" s="68"/>
      <c r="G7" s="69"/>
    </row>
    <row r="8" spans="1:7" ht="42.6" customHeight="1" x14ac:dyDescent="0.2">
      <c r="A8" s="70" t="s">
        <v>39</v>
      </c>
      <c r="B8" s="74" t="s">
        <v>38</v>
      </c>
      <c r="C8" s="74" t="s">
        <v>37</v>
      </c>
      <c r="D8" s="75" t="s">
        <v>36</v>
      </c>
      <c r="E8" s="74" t="s">
        <v>35</v>
      </c>
      <c r="F8" s="74" t="s">
        <v>34</v>
      </c>
      <c r="G8" s="75" t="s">
        <v>33</v>
      </c>
    </row>
    <row r="9" spans="1:7" x14ac:dyDescent="0.2">
      <c r="A9" s="67" t="s">
        <v>32</v>
      </c>
      <c r="B9" s="68">
        <v>4423</v>
      </c>
      <c r="C9" s="68">
        <v>6032</v>
      </c>
      <c r="D9" s="69">
        <v>73.33</v>
      </c>
      <c r="E9" s="68">
        <v>35228</v>
      </c>
      <c r="F9" s="68">
        <v>35830</v>
      </c>
      <c r="G9" s="69">
        <v>98.32</v>
      </c>
    </row>
    <row r="10" spans="1:7" x14ac:dyDescent="0.2">
      <c r="A10" s="67" t="s">
        <v>29</v>
      </c>
      <c r="B10" s="68">
        <v>3487</v>
      </c>
      <c r="C10" s="68">
        <v>4418</v>
      </c>
      <c r="D10" s="69">
        <v>78.930000000000007</v>
      </c>
      <c r="E10" s="68">
        <v>30850</v>
      </c>
      <c r="F10" s="68">
        <v>29357</v>
      </c>
      <c r="G10" s="69">
        <v>105.09</v>
      </c>
    </row>
    <row r="11" spans="1:7" x14ac:dyDescent="0.2">
      <c r="A11" s="67" t="s">
        <v>31</v>
      </c>
      <c r="B11" s="68">
        <v>4929</v>
      </c>
      <c r="C11" s="68">
        <v>5092</v>
      </c>
      <c r="D11" s="69">
        <v>96.8</v>
      </c>
      <c r="E11" s="68">
        <v>28637</v>
      </c>
      <c r="F11" s="68">
        <v>29078</v>
      </c>
      <c r="G11" s="69">
        <v>98.48</v>
      </c>
    </row>
    <row r="12" spans="1:7" x14ac:dyDescent="0.2">
      <c r="A12" s="67" t="s">
        <v>26</v>
      </c>
      <c r="B12" s="68">
        <v>4777</v>
      </c>
      <c r="C12" s="68">
        <v>5062</v>
      </c>
      <c r="D12" s="69">
        <v>94.37</v>
      </c>
      <c r="E12" s="68">
        <v>27434</v>
      </c>
      <c r="F12" s="68">
        <v>26357</v>
      </c>
      <c r="G12" s="69">
        <v>104.09</v>
      </c>
    </row>
    <row r="13" spans="1:7" x14ac:dyDescent="0.2">
      <c r="A13" s="67" t="s">
        <v>28</v>
      </c>
      <c r="B13" s="68">
        <v>2377</v>
      </c>
      <c r="C13" s="68">
        <v>2520</v>
      </c>
      <c r="D13" s="69">
        <v>94.33</v>
      </c>
      <c r="E13" s="68">
        <v>19720</v>
      </c>
      <c r="F13" s="68">
        <v>18715</v>
      </c>
      <c r="G13" s="69">
        <v>105.37</v>
      </c>
    </row>
    <row r="14" spans="1:7" x14ac:dyDescent="0.2">
      <c r="A14" s="67" t="s">
        <v>25</v>
      </c>
      <c r="B14" s="68">
        <v>2412</v>
      </c>
      <c r="C14" s="68">
        <v>3479</v>
      </c>
      <c r="D14" s="69">
        <v>69.33</v>
      </c>
      <c r="E14" s="68">
        <v>19644</v>
      </c>
      <c r="F14" s="68">
        <v>19472</v>
      </c>
      <c r="G14" s="69">
        <v>100.88</v>
      </c>
    </row>
    <row r="15" spans="1:7" x14ac:dyDescent="0.2">
      <c r="A15" s="67" t="s">
        <v>30</v>
      </c>
      <c r="B15" s="68">
        <v>2820</v>
      </c>
      <c r="C15" s="68">
        <v>2984</v>
      </c>
      <c r="D15" s="69">
        <v>94.5</v>
      </c>
      <c r="E15" s="68">
        <v>19239</v>
      </c>
      <c r="F15" s="68">
        <v>18396</v>
      </c>
      <c r="G15" s="69">
        <v>104.58</v>
      </c>
    </row>
    <row r="16" spans="1:7" x14ac:dyDescent="0.2">
      <c r="A16" s="67" t="s">
        <v>27</v>
      </c>
      <c r="B16" s="68">
        <v>1929</v>
      </c>
      <c r="C16" s="68">
        <v>2019</v>
      </c>
      <c r="D16" s="69">
        <v>95.54</v>
      </c>
      <c r="E16" s="68">
        <v>16149</v>
      </c>
      <c r="F16" s="68">
        <v>14803</v>
      </c>
      <c r="G16" s="69">
        <v>109.09</v>
      </c>
    </row>
    <row r="17" spans="1:7" x14ac:dyDescent="0.2">
      <c r="A17" s="67" t="s">
        <v>23</v>
      </c>
      <c r="B17" s="68">
        <v>1783</v>
      </c>
      <c r="C17" s="68">
        <v>2102</v>
      </c>
      <c r="D17" s="69">
        <v>84.82</v>
      </c>
      <c r="E17" s="68">
        <v>12410</v>
      </c>
      <c r="F17" s="68">
        <v>12121</v>
      </c>
      <c r="G17" s="69">
        <v>102.38</v>
      </c>
    </row>
    <row r="18" spans="1:7" x14ac:dyDescent="0.2">
      <c r="A18" s="67" t="s">
        <v>22</v>
      </c>
      <c r="B18" s="68">
        <v>1270</v>
      </c>
      <c r="C18" s="68">
        <v>1573</v>
      </c>
      <c r="D18" s="69">
        <v>80.739999999999995</v>
      </c>
      <c r="E18" s="68">
        <v>11842</v>
      </c>
      <c r="F18" s="68">
        <v>11146</v>
      </c>
      <c r="G18" s="69">
        <v>106.24</v>
      </c>
    </row>
    <row r="19" spans="1:7" x14ac:dyDescent="0.2">
      <c r="A19" s="67" t="s">
        <v>24</v>
      </c>
      <c r="B19" s="68">
        <v>1191</v>
      </c>
      <c r="C19" s="68">
        <v>1867</v>
      </c>
      <c r="D19" s="69">
        <v>63.79</v>
      </c>
      <c r="E19" s="68">
        <v>11102</v>
      </c>
      <c r="F19" s="68">
        <v>10940</v>
      </c>
      <c r="G19" s="69">
        <v>101.48</v>
      </c>
    </row>
    <row r="20" spans="1:7" x14ac:dyDescent="0.2">
      <c r="A20" s="67" t="s">
        <v>21</v>
      </c>
      <c r="B20" s="68">
        <v>1094</v>
      </c>
      <c r="C20" s="68">
        <v>1091</v>
      </c>
      <c r="D20" s="69">
        <v>100.27</v>
      </c>
      <c r="E20" s="68">
        <v>7974</v>
      </c>
      <c r="F20" s="68">
        <v>7396</v>
      </c>
      <c r="G20" s="69">
        <v>107.82</v>
      </c>
    </row>
    <row r="21" spans="1:7" x14ac:dyDescent="0.2">
      <c r="A21" s="67" t="s">
        <v>19</v>
      </c>
      <c r="B21" s="68">
        <v>498</v>
      </c>
      <c r="C21" s="68">
        <v>536</v>
      </c>
      <c r="D21" s="69">
        <v>92.91</v>
      </c>
      <c r="E21" s="68">
        <v>6837</v>
      </c>
      <c r="F21" s="68">
        <v>7224</v>
      </c>
      <c r="G21" s="69">
        <v>94.64</v>
      </c>
    </row>
    <row r="22" spans="1:7" x14ac:dyDescent="0.2">
      <c r="A22" s="67" t="s">
        <v>16</v>
      </c>
      <c r="B22" s="68">
        <v>187</v>
      </c>
      <c r="C22" s="68">
        <v>443</v>
      </c>
      <c r="D22" s="69">
        <v>42.21</v>
      </c>
      <c r="E22" s="68">
        <v>3683</v>
      </c>
      <c r="F22" s="68">
        <v>4261</v>
      </c>
      <c r="G22" s="69">
        <v>86.44</v>
      </c>
    </row>
    <row r="23" spans="1:7" x14ac:dyDescent="0.2">
      <c r="A23" s="67" t="s">
        <v>17</v>
      </c>
      <c r="B23" s="68">
        <v>399</v>
      </c>
      <c r="C23" s="68">
        <v>359</v>
      </c>
      <c r="D23" s="69">
        <v>111.14</v>
      </c>
      <c r="E23" s="68">
        <v>3619</v>
      </c>
      <c r="F23" s="68">
        <v>3445</v>
      </c>
      <c r="G23" s="69">
        <v>105.05</v>
      </c>
    </row>
    <row r="24" spans="1:7" x14ac:dyDescent="0.2">
      <c r="A24" s="67" t="s">
        <v>20</v>
      </c>
      <c r="B24" s="68">
        <v>102</v>
      </c>
      <c r="C24" s="68">
        <v>540</v>
      </c>
      <c r="D24" s="69">
        <v>18.89</v>
      </c>
      <c r="E24" s="68">
        <v>3461</v>
      </c>
      <c r="F24" s="68">
        <v>3902</v>
      </c>
      <c r="G24" s="69">
        <v>88.7</v>
      </c>
    </row>
    <row r="25" spans="1:7" x14ac:dyDescent="0.2">
      <c r="A25" s="76" t="s">
        <v>54</v>
      </c>
      <c r="B25" s="68">
        <v>177</v>
      </c>
      <c r="C25" s="68">
        <v>313</v>
      </c>
      <c r="D25" s="69">
        <v>56.55</v>
      </c>
      <c r="E25" s="68">
        <v>3379</v>
      </c>
      <c r="F25" s="68">
        <v>3565</v>
      </c>
      <c r="G25" s="69">
        <v>94.78</v>
      </c>
    </row>
    <row r="26" spans="1:7" x14ac:dyDescent="0.2">
      <c r="A26" s="67" t="s">
        <v>15</v>
      </c>
      <c r="B26" s="68">
        <v>228</v>
      </c>
      <c r="C26" s="68">
        <v>345</v>
      </c>
      <c r="D26" s="69">
        <v>66.09</v>
      </c>
      <c r="E26" s="68">
        <v>3170</v>
      </c>
      <c r="F26" s="68">
        <v>3453</v>
      </c>
      <c r="G26" s="69">
        <v>91.8</v>
      </c>
    </row>
    <row r="27" spans="1:7" x14ac:dyDescent="0.2">
      <c r="A27" s="67" t="s">
        <v>13</v>
      </c>
      <c r="B27" s="68">
        <v>422</v>
      </c>
      <c r="C27" s="68">
        <v>422</v>
      </c>
      <c r="D27" s="69">
        <v>100</v>
      </c>
      <c r="E27" s="68">
        <v>2330</v>
      </c>
      <c r="F27" s="68">
        <v>2081</v>
      </c>
      <c r="G27" s="69">
        <v>111.97</v>
      </c>
    </row>
    <row r="28" spans="1:7" x14ac:dyDescent="0.2">
      <c r="A28" s="67" t="s">
        <v>14</v>
      </c>
      <c r="B28" s="68">
        <v>76</v>
      </c>
      <c r="C28" s="68">
        <v>100</v>
      </c>
      <c r="D28" s="69">
        <v>76</v>
      </c>
      <c r="E28" s="68">
        <v>1765</v>
      </c>
      <c r="F28" s="68">
        <v>1748</v>
      </c>
      <c r="G28" s="69">
        <v>100.97</v>
      </c>
    </row>
    <row r="29" spans="1:7" x14ac:dyDescent="0.2">
      <c r="A29" s="67" t="s">
        <v>9</v>
      </c>
      <c r="B29" s="68">
        <v>48</v>
      </c>
      <c r="C29" s="68">
        <v>80</v>
      </c>
      <c r="D29" s="69">
        <v>60</v>
      </c>
      <c r="E29" s="68">
        <v>1216</v>
      </c>
      <c r="F29" s="68">
        <v>1276</v>
      </c>
      <c r="G29" s="69">
        <v>95.3</v>
      </c>
    </row>
    <row r="30" spans="1:7" x14ac:dyDescent="0.2">
      <c r="A30" s="76" t="s">
        <v>146</v>
      </c>
      <c r="B30" s="68">
        <v>36</v>
      </c>
      <c r="C30" s="68">
        <v>109</v>
      </c>
      <c r="D30" s="69">
        <v>33.03</v>
      </c>
      <c r="E30" s="68">
        <v>1199</v>
      </c>
      <c r="F30" s="68">
        <v>1385</v>
      </c>
      <c r="G30" s="69">
        <v>86.57</v>
      </c>
    </row>
    <row r="31" spans="1:7" x14ac:dyDescent="0.2">
      <c r="A31" s="67" t="s">
        <v>11</v>
      </c>
      <c r="B31" s="68">
        <v>36</v>
      </c>
      <c r="C31" s="68">
        <v>68</v>
      </c>
      <c r="D31" s="69">
        <v>52.94</v>
      </c>
      <c r="E31" s="68">
        <v>1009</v>
      </c>
      <c r="F31" s="68">
        <v>1059</v>
      </c>
      <c r="G31" s="69">
        <v>95.28</v>
      </c>
    </row>
    <row r="32" spans="1:7" x14ac:dyDescent="0.2">
      <c r="A32" s="76" t="s">
        <v>110</v>
      </c>
      <c r="B32" s="68">
        <v>24</v>
      </c>
      <c r="C32" s="68">
        <v>45</v>
      </c>
      <c r="D32" s="69">
        <v>53.33</v>
      </c>
      <c r="E32" s="68">
        <v>975</v>
      </c>
      <c r="F32" s="68">
        <v>992</v>
      </c>
      <c r="G32" s="69">
        <v>98.29</v>
      </c>
    </row>
    <row r="33" spans="1:7" x14ac:dyDescent="0.2">
      <c r="A33" s="67" t="s">
        <v>10</v>
      </c>
      <c r="B33" s="68">
        <v>63</v>
      </c>
      <c r="C33" s="68">
        <v>34</v>
      </c>
      <c r="D33" s="69">
        <v>185.29</v>
      </c>
      <c r="E33" s="68">
        <v>944</v>
      </c>
      <c r="F33" s="68">
        <v>1033</v>
      </c>
      <c r="G33" s="69">
        <v>91.38</v>
      </c>
    </row>
    <row r="34" spans="1:7" x14ac:dyDescent="0.2">
      <c r="A34" s="67" t="s">
        <v>5</v>
      </c>
      <c r="B34" s="68">
        <v>42</v>
      </c>
      <c r="C34" s="68">
        <v>73</v>
      </c>
      <c r="D34" s="69">
        <v>57.53</v>
      </c>
      <c r="E34" s="68">
        <v>773</v>
      </c>
      <c r="F34" s="68">
        <v>804</v>
      </c>
      <c r="G34" s="69">
        <v>96.14</v>
      </c>
    </row>
    <row r="35" spans="1:7" x14ac:dyDescent="0.2">
      <c r="A35" s="67" t="s">
        <v>8</v>
      </c>
      <c r="B35" s="68">
        <v>27</v>
      </c>
      <c r="C35" s="68">
        <v>91</v>
      </c>
      <c r="D35" s="69">
        <v>29.67</v>
      </c>
      <c r="E35" s="68">
        <v>709</v>
      </c>
      <c r="F35" s="68">
        <v>780</v>
      </c>
      <c r="G35" s="69">
        <v>90.9</v>
      </c>
    </row>
    <row r="36" spans="1:7" x14ac:dyDescent="0.2">
      <c r="A36" s="67" t="s">
        <v>3</v>
      </c>
      <c r="B36" s="68">
        <v>93</v>
      </c>
      <c r="C36" s="68">
        <f>112+3</f>
        <v>115</v>
      </c>
      <c r="D36" s="69">
        <v>83.04</v>
      </c>
      <c r="E36" s="68">
        <f>588+23</f>
        <v>611</v>
      </c>
      <c r="F36" s="68">
        <f>489+16</f>
        <v>505</v>
      </c>
      <c r="G36" s="69">
        <v>120.25</v>
      </c>
    </row>
    <row r="37" spans="1:7" x14ac:dyDescent="0.2">
      <c r="A37" s="67" t="s">
        <v>6</v>
      </c>
      <c r="B37" s="68">
        <v>12</v>
      </c>
      <c r="C37" s="68">
        <v>22</v>
      </c>
      <c r="D37" s="69">
        <v>54.55</v>
      </c>
      <c r="E37" s="68">
        <v>469</v>
      </c>
      <c r="F37" s="68">
        <v>547</v>
      </c>
      <c r="G37" s="69">
        <v>85.74</v>
      </c>
    </row>
    <row r="38" spans="1:7" x14ac:dyDescent="0.2">
      <c r="A38" s="67" t="s">
        <v>4</v>
      </c>
      <c r="B38" s="68">
        <v>149</v>
      </c>
      <c r="C38" s="68">
        <v>139</v>
      </c>
      <c r="D38" s="69">
        <v>107.19</v>
      </c>
      <c r="E38" s="68">
        <v>420</v>
      </c>
      <c r="F38" s="68">
        <v>402</v>
      </c>
      <c r="G38" s="69">
        <v>104.48</v>
      </c>
    </row>
    <row r="39" spans="1:7" x14ac:dyDescent="0.2">
      <c r="A39" s="67" t="s">
        <v>2</v>
      </c>
      <c r="B39" s="68">
        <v>37</v>
      </c>
      <c r="C39" s="68">
        <v>55</v>
      </c>
      <c r="D39" s="69">
        <v>67.27</v>
      </c>
      <c r="E39" s="68">
        <v>261</v>
      </c>
      <c r="F39" s="68">
        <v>238</v>
      </c>
      <c r="G39" s="69">
        <v>109.66</v>
      </c>
    </row>
    <row r="40" spans="1:7" x14ac:dyDescent="0.2">
      <c r="A40" s="67" t="s">
        <v>1</v>
      </c>
      <c r="B40" s="68">
        <v>29</v>
      </c>
      <c r="C40" s="68">
        <v>51</v>
      </c>
      <c r="D40" s="69">
        <v>56.86</v>
      </c>
      <c r="E40" s="68">
        <v>256</v>
      </c>
      <c r="F40" s="68">
        <v>248</v>
      </c>
      <c r="G40" s="69">
        <v>103.23</v>
      </c>
    </row>
    <row r="42" spans="1:7" x14ac:dyDescent="0.2">
      <c r="A42" s="71" t="s">
        <v>0</v>
      </c>
      <c r="B42" s="72">
        <f>SUBTOTAL(109,B9:B40)</f>
        <v>35177</v>
      </c>
      <c r="C42" s="72">
        <f>SUBTOTAL(109,C9:C40)</f>
        <v>42179</v>
      </c>
      <c r="D42" s="73">
        <f>IFERROR(SUM(B1:B40)/SUM(C1:C40)*100, 0)</f>
        <v>83.399321937457032</v>
      </c>
      <c r="E42" s="72">
        <f>SUBTOTAL(109,E9:E40)</f>
        <v>277315</v>
      </c>
      <c r="F42" s="72">
        <f>SUBTOTAL(109,F9:F40)</f>
        <v>272559</v>
      </c>
      <c r="G42" s="73">
        <f>IFERROR(SUM(E1:E40)/SUM(F1:F40)*100, 0)</f>
        <v>101.74494329668072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9768-75A4-450B-8449-D595A9169404}">
  <dimension ref="A1:G42"/>
  <sheetViews>
    <sheetView workbookViewId="0">
      <pane ySplit="8" topLeftCell="A12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7109375" style="17" customWidth="1"/>
    <col min="2" max="2" width="8.42578125" style="17" customWidth="1"/>
    <col min="3" max="3" width="11.5703125" style="17" customWidth="1"/>
    <col min="4" max="4" width="9.85546875" style="17" customWidth="1"/>
    <col min="5" max="5" width="9.7109375" style="17" customWidth="1"/>
    <col min="6" max="6" width="11.28515625" style="17" customWidth="1"/>
    <col min="7" max="7" width="8.85546875" style="17" customWidth="1"/>
    <col min="8" max="16384" width="8.8554687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148</v>
      </c>
    </row>
    <row r="4" spans="1:7" x14ac:dyDescent="0.2">
      <c r="A4" s="17" t="s">
        <v>149</v>
      </c>
    </row>
    <row r="5" spans="1:7" x14ac:dyDescent="0.2">
      <c r="A5" s="17" t="s">
        <v>40</v>
      </c>
    </row>
    <row r="6" spans="1:7" x14ac:dyDescent="0.2">
      <c r="A6" s="1" t="s">
        <v>150</v>
      </c>
    </row>
    <row r="7" spans="1:7" x14ac:dyDescent="0.2">
      <c r="B7" s="18"/>
      <c r="C7" s="18"/>
      <c r="D7" s="19"/>
      <c r="E7" s="18"/>
      <c r="F7" s="18"/>
      <c r="G7" s="19"/>
    </row>
    <row r="8" spans="1:7" ht="40.9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5005</v>
      </c>
      <c r="C9" s="18">
        <v>6208</v>
      </c>
      <c r="D9" s="19">
        <v>80.62</v>
      </c>
      <c r="E9" s="18">
        <v>35497</v>
      </c>
      <c r="F9" s="18">
        <v>38715</v>
      </c>
      <c r="G9" s="19">
        <v>91.69</v>
      </c>
    </row>
    <row r="10" spans="1:7" x14ac:dyDescent="0.2">
      <c r="A10" s="17" t="s">
        <v>29</v>
      </c>
      <c r="B10" s="18">
        <v>3614</v>
      </c>
      <c r="C10" s="18">
        <v>5273</v>
      </c>
      <c r="D10" s="19">
        <v>68.540000000000006</v>
      </c>
      <c r="E10" s="18">
        <v>30399</v>
      </c>
      <c r="F10" s="18">
        <v>32484</v>
      </c>
      <c r="G10" s="19">
        <v>93.58</v>
      </c>
    </row>
    <row r="11" spans="1:7" x14ac:dyDescent="0.2">
      <c r="A11" s="17" t="s">
        <v>31</v>
      </c>
      <c r="B11" s="18">
        <v>5489</v>
      </c>
      <c r="C11" s="18">
        <v>5188</v>
      </c>
      <c r="D11" s="19">
        <v>105.8</v>
      </c>
      <c r="E11" s="18">
        <v>28292</v>
      </c>
      <c r="F11" s="18">
        <v>30173</v>
      </c>
      <c r="G11" s="19">
        <v>93.77</v>
      </c>
    </row>
    <row r="12" spans="1:7" x14ac:dyDescent="0.2">
      <c r="A12" s="17" t="s">
        <v>26</v>
      </c>
      <c r="B12" s="18">
        <v>5773</v>
      </c>
      <c r="C12" s="18">
        <v>5513</v>
      </c>
      <c r="D12" s="19">
        <v>104.72</v>
      </c>
      <c r="E12" s="18">
        <v>27358</v>
      </c>
      <c r="F12" s="18">
        <v>29589</v>
      </c>
      <c r="G12" s="19">
        <v>92.46</v>
      </c>
    </row>
    <row r="13" spans="1:7" x14ac:dyDescent="0.2">
      <c r="A13" s="17" t="s">
        <v>25</v>
      </c>
      <c r="B13" s="18">
        <v>2868</v>
      </c>
      <c r="C13" s="18">
        <v>4194</v>
      </c>
      <c r="D13" s="19">
        <v>68.38</v>
      </c>
      <c r="E13" s="18">
        <v>19368</v>
      </c>
      <c r="F13" s="18">
        <v>21214</v>
      </c>
      <c r="G13" s="19">
        <v>91.3</v>
      </c>
    </row>
    <row r="14" spans="1:7" x14ac:dyDescent="0.2">
      <c r="A14" s="17" t="s">
        <v>30</v>
      </c>
      <c r="B14" s="18">
        <v>2474</v>
      </c>
      <c r="C14" s="18">
        <v>3058</v>
      </c>
      <c r="D14" s="19">
        <v>80.900000000000006</v>
      </c>
      <c r="E14" s="18">
        <v>18950</v>
      </c>
      <c r="F14" s="18">
        <v>19383</v>
      </c>
      <c r="G14" s="19">
        <v>97.77</v>
      </c>
    </row>
    <row r="15" spans="1:7" x14ac:dyDescent="0.2">
      <c r="A15" s="17" t="s">
        <v>28</v>
      </c>
      <c r="B15" s="18">
        <v>1468</v>
      </c>
      <c r="C15" s="18">
        <v>2672</v>
      </c>
      <c r="D15" s="19">
        <v>54.94</v>
      </c>
      <c r="E15" s="18">
        <v>18386</v>
      </c>
      <c r="F15" s="18">
        <v>19686</v>
      </c>
      <c r="G15" s="19">
        <v>93.4</v>
      </c>
    </row>
    <row r="16" spans="1:7" x14ac:dyDescent="0.2">
      <c r="A16" s="17" t="s">
        <v>27</v>
      </c>
      <c r="B16" s="18">
        <v>2519</v>
      </c>
      <c r="C16" s="18">
        <v>2317</v>
      </c>
      <c r="D16" s="19">
        <v>108.72</v>
      </c>
      <c r="E16" s="18">
        <v>16469</v>
      </c>
      <c r="F16" s="18">
        <v>16364</v>
      </c>
      <c r="G16" s="19">
        <v>100.64</v>
      </c>
    </row>
    <row r="17" spans="1:7" x14ac:dyDescent="0.2">
      <c r="A17" s="17" t="s">
        <v>23</v>
      </c>
      <c r="B17" s="18">
        <v>2233</v>
      </c>
      <c r="C17" s="18">
        <v>2211</v>
      </c>
      <c r="D17" s="19">
        <v>101</v>
      </c>
      <c r="E17" s="18">
        <v>12364</v>
      </c>
      <c r="F17" s="18">
        <v>12844</v>
      </c>
      <c r="G17" s="19">
        <v>96.26</v>
      </c>
    </row>
    <row r="18" spans="1:7" x14ac:dyDescent="0.2">
      <c r="A18" s="17" t="s">
        <v>24</v>
      </c>
      <c r="B18" s="18">
        <v>1713</v>
      </c>
      <c r="C18" s="18">
        <v>2110</v>
      </c>
      <c r="D18" s="19">
        <v>81.180000000000007</v>
      </c>
      <c r="E18" s="18">
        <v>11520</v>
      </c>
      <c r="F18" s="18">
        <v>11912</v>
      </c>
      <c r="G18" s="19">
        <v>96.71</v>
      </c>
    </row>
    <row r="19" spans="1:7" x14ac:dyDescent="0.2">
      <c r="A19" s="17" t="s">
        <v>22</v>
      </c>
      <c r="B19" s="18">
        <v>867</v>
      </c>
      <c r="C19" s="18">
        <v>1641</v>
      </c>
      <c r="D19" s="19">
        <v>52.83</v>
      </c>
      <c r="E19" s="18">
        <v>10843</v>
      </c>
      <c r="F19" s="18">
        <v>11812</v>
      </c>
      <c r="G19" s="19">
        <v>91.8</v>
      </c>
    </row>
    <row r="20" spans="1:7" x14ac:dyDescent="0.2">
      <c r="A20" s="17" t="s">
        <v>21</v>
      </c>
      <c r="B20" s="18">
        <v>1158</v>
      </c>
      <c r="C20" s="18">
        <v>1101</v>
      </c>
      <c r="D20" s="19">
        <v>105.18</v>
      </c>
      <c r="E20" s="18">
        <v>7982</v>
      </c>
      <c r="F20" s="18">
        <v>8012</v>
      </c>
      <c r="G20" s="19">
        <v>99.63</v>
      </c>
    </row>
    <row r="21" spans="1:7" x14ac:dyDescent="0.2">
      <c r="A21" s="17" t="s">
        <v>19</v>
      </c>
      <c r="B21" s="18">
        <v>495</v>
      </c>
      <c r="C21" s="18">
        <v>584</v>
      </c>
      <c r="D21" s="19">
        <v>84.76</v>
      </c>
      <c r="E21" s="18">
        <v>6924</v>
      </c>
      <c r="F21" s="18">
        <v>7330</v>
      </c>
      <c r="G21" s="19">
        <v>94.46</v>
      </c>
    </row>
    <row r="22" spans="1:7" x14ac:dyDescent="0.2">
      <c r="A22" s="17" t="s">
        <v>17</v>
      </c>
      <c r="B22" s="18">
        <v>338</v>
      </c>
      <c r="C22" s="18">
        <v>549</v>
      </c>
      <c r="D22" s="19">
        <v>61.57</v>
      </c>
      <c r="E22" s="18">
        <v>3729</v>
      </c>
      <c r="F22" s="18">
        <v>3875</v>
      </c>
      <c r="G22" s="19">
        <v>96.23</v>
      </c>
    </row>
    <row r="23" spans="1:7" x14ac:dyDescent="0.2">
      <c r="A23" s="17" t="s">
        <v>16</v>
      </c>
      <c r="B23" s="18">
        <v>219</v>
      </c>
      <c r="C23" s="18">
        <v>436</v>
      </c>
      <c r="D23" s="19">
        <v>50.23</v>
      </c>
      <c r="E23" s="18">
        <v>3647</v>
      </c>
      <c r="F23" s="18">
        <v>4567</v>
      </c>
      <c r="G23" s="19">
        <v>79.86</v>
      </c>
    </row>
    <row r="24" spans="1:7" x14ac:dyDescent="0.2">
      <c r="A24" s="17" t="s">
        <v>54</v>
      </c>
      <c r="B24" s="18">
        <v>160</v>
      </c>
      <c r="C24" s="18">
        <v>301</v>
      </c>
      <c r="D24" s="19">
        <v>53.16</v>
      </c>
      <c r="E24" s="18">
        <v>3425</v>
      </c>
      <c r="F24" s="18">
        <v>3660</v>
      </c>
      <c r="G24" s="19">
        <v>93.58</v>
      </c>
    </row>
    <row r="25" spans="1:7" x14ac:dyDescent="0.2">
      <c r="A25" s="17" t="s">
        <v>20</v>
      </c>
      <c r="B25" s="18">
        <v>102</v>
      </c>
      <c r="C25" s="18">
        <v>630</v>
      </c>
      <c r="D25" s="19">
        <v>16.190000000000001</v>
      </c>
      <c r="E25" s="18">
        <v>3415</v>
      </c>
      <c r="F25" s="18">
        <v>4137</v>
      </c>
      <c r="G25" s="19">
        <v>82.55</v>
      </c>
    </row>
    <row r="26" spans="1:7" x14ac:dyDescent="0.2">
      <c r="A26" s="17" t="s">
        <v>15</v>
      </c>
      <c r="B26" s="18">
        <v>261</v>
      </c>
      <c r="C26" s="18">
        <v>304</v>
      </c>
      <c r="D26" s="19">
        <v>85.86</v>
      </c>
      <c r="E26" s="18">
        <v>3135</v>
      </c>
      <c r="F26" s="18">
        <v>3643</v>
      </c>
      <c r="G26" s="19">
        <v>86.06</v>
      </c>
    </row>
    <row r="27" spans="1:7" x14ac:dyDescent="0.2">
      <c r="A27" s="17" t="s">
        <v>13</v>
      </c>
      <c r="B27" s="18">
        <v>586</v>
      </c>
      <c r="C27" s="18">
        <v>519</v>
      </c>
      <c r="D27" s="19">
        <v>112.91</v>
      </c>
      <c r="E27" s="18">
        <v>2375</v>
      </c>
      <c r="F27" s="18">
        <v>2500</v>
      </c>
      <c r="G27" s="19">
        <v>95</v>
      </c>
    </row>
    <row r="28" spans="1:7" x14ac:dyDescent="0.2">
      <c r="A28" s="17" t="s">
        <v>14</v>
      </c>
      <c r="B28" s="18">
        <v>86</v>
      </c>
      <c r="C28" s="18">
        <v>106</v>
      </c>
      <c r="D28" s="19">
        <v>81.13</v>
      </c>
      <c r="E28" s="18">
        <v>1702</v>
      </c>
      <c r="F28" s="18">
        <v>1956</v>
      </c>
      <c r="G28" s="19">
        <v>87.01</v>
      </c>
    </row>
    <row r="29" spans="1:7" x14ac:dyDescent="0.2">
      <c r="A29" s="17" t="s">
        <v>9</v>
      </c>
      <c r="B29" s="18">
        <v>55</v>
      </c>
      <c r="C29" s="18">
        <v>94</v>
      </c>
      <c r="D29" s="19">
        <v>58.51</v>
      </c>
      <c r="E29" s="18">
        <v>1222</v>
      </c>
      <c r="F29" s="18">
        <v>1410</v>
      </c>
      <c r="G29" s="19">
        <v>86.67</v>
      </c>
    </row>
    <row r="30" spans="1:7" x14ac:dyDescent="0.2">
      <c r="A30" s="17" t="s">
        <v>7</v>
      </c>
      <c r="B30" s="18">
        <v>29</v>
      </c>
      <c r="C30" s="18">
        <v>67</v>
      </c>
      <c r="D30" s="19">
        <v>43.28</v>
      </c>
      <c r="E30" s="18">
        <v>1184</v>
      </c>
      <c r="F30" s="18">
        <v>1506</v>
      </c>
      <c r="G30" s="19">
        <v>78.62</v>
      </c>
    </row>
    <row r="31" spans="1:7" x14ac:dyDescent="0.2">
      <c r="A31" s="17" t="s">
        <v>12</v>
      </c>
      <c r="B31" s="18">
        <v>86</v>
      </c>
      <c r="C31" s="18">
        <v>78</v>
      </c>
      <c r="D31" s="19">
        <v>110.26</v>
      </c>
      <c r="E31" s="18">
        <v>1039</v>
      </c>
      <c r="F31" s="18">
        <v>1099</v>
      </c>
      <c r="G31" s="19">
        <v>94.54</v>
      </c>
    </row>
    <row r="32" spans="1:7" x14ac:dyDescent="0.2">
      <c r="A32" s="17" t="s">
        <v>11</v>
      </c>
      <c r="B32" s="18">
        <v>46</v>
      </c>
      <c r="C32" s="18">
        <v>80</v>
      </c>
      <c r="D32" s="19">
        <v>57.5</v>
      </c>
      <c r="E32" s="18">
        <v>969</v>
      </c>
      <c r="F32" s="18">
        <v>1107</v>
      </c>
      <c r="G32" s="19">
        <v>87.53</v>
      </c>
    </row>
    <row r="33" spans="1:7" x14ac:dyDescent="0.2">
      <c r="A33" s="17" t="s">
        <v>10</v>
      </c>
      <c r="B33" s="18">
        <v>46</v>
      </c>
      <c r="C33" s="18">
        <v>46</v>
      </c>
      <c r="D33" s="19">
        <v>100</v>
      </c>
      <c r="E33" s="18">
        <v>948</v>
      </c>
      <c r="F33" s="18">
        <v>1038</v>
      </c>
      <c r="G33" s="19">
        <v>91.33</v>
      </c>
    </row>
    <row r="34" spans="1:7" x14ac:dyDescent="0.2">
      <c r="A34" s="17" t="s">
        <v>5</v>
      </c>
      <c r="B34" s="18">
        <v>70</v>
      </c>
      <c r="C34" s="18">
        <v>66</v>
      </c>
      <c r="D34" s="19">
        <v>106.06</v>
      </c>
      <c r="E34" s="18">
        <v>741</v>
      </c>
      <c r="F34" s="18">
        <v>860</v>
      </c>
      <c r="G34" s="19">
        <v>86.16</v>
      </c>
    </row>
    <row r="35" spans="1:7" x14ac:dyDescent="0.2">
      <c r="A35" s="17" t="s">
        <v>8</v>
      </c>
      <c r="B35" s="18">
        <v>67</v>
      </c>
      <c r="C35" s="18">
        <v>85</v>
      </c>
      <c r="D35" s="19">
        <v>78.819999999999993</v>
      </c>
      <c r="E35" s="18">
        <v>721</v>
      </c>
      <c r="F35" s="18">
        <v>831</v>
      </c>
      <c r="G35" s="19">
        <v>86.76</v>
      </c>
    </row>
    <row r="36" spans="1:7" x14ac:dyDescent="0.2">
      <c r="A36" s="17" t="s">
        <v>3</v>
      </c>
      <c r="B36" s="18">
        <f>112+4</f>
        <v>116</v>
      </c>
      <c r="C36" s="18">
        <f>175+6</f>
        <v>181</v>
      </c>
      <c r="D36" s="19">
        <v>64</v>
      </c>
      <c r="E36" s="18">
        <f>592+51</f>
        <v>643</v>
      </c>
      <c r="F36" s="18">
        <f>663+43</f>
        <v>706</v>
      </c>
      <c r="G36" s="19">
        <v>89.29</v>
      </c>
    </row>
    <row r="37" spans="1:7" x14ac:dyDescent="0.2">
      <c r="A37" s="17" t="s">
        <v>6</v>
      </c>
      <c r="B37" s="18">
        <v>21</v>
      </c>
      <c r="C37" s="18">
        <v>34</v>
      </c>
      <c r="D37" s="19">
        <v>61.76</v>
      </c>
      <c r="E37" s="18">
        <v>503</v>
      </c>
      <c r="F37" s="18">
        <v>529</v>
      </c>
      <c r="G37" s="19">
        <v>95.09</v>
      </c>
    </row>
    <row r="38" spans="1:7" x14ac:dyDescent="0.2">
      <c r="A38" s="17" t="s">
        <v>4</v>
      </c>
      <c r="B38" s="18">
        <v>146</v>
      </c>
      <c r="C38" s="18">
        <v>176</v>
      </c>
      <c r="D38" s="19">
        <v>82.95</v>
      </c>
      <c r="E38" s="18">
        <v>390</v>
      </c>
      <c r="F38" s="18">
        <v>477</v>
      </c>
      <c r="G38" s="19">
        <v>81.760000000000005</v>
      </c>
    </row>
    <row r="39" spans="1:7" x14ac:dyDescent="0.2">
      <c r="A39" s="17" t="s">
        <v>2</v>
      </c>
      <c r="B39" s="18">
        <v>45</v>
      </c>
      <c r="C39" s="18">
        <v>85</v>
      </c>
      <c r="D39" s="19">
        <v>52.94</v>
      </c>
      <c r="E39" s="18">
        <v>269</v>
      </c>
      <c r="F39" s="18">
        <v>291</v>
      </c>
      <c r="G39" s="19">
        <v>92.44</v>
      </c>
    </row>
    <row r="40" spans="1:7" x14ac:dyDescent="0.2">
      <c r="A40" s="17" t="s">
        <v>1</v>
      </c>
      <c r="B40" s="18">
        <v>38</v>
      </c>
      <c r="C40" s="18">
        <v>60</v>
      </c>
      <c r="D40" s="19">
        <v>63.33</v>
      </c>
      <c r="E40" s="18">
        <v>232</v>
      </c>
      <c r="F40" s="18">
        <v>319</v>
      </c>
      <c r="G40" s="19">
        <v>72.73</v>
      </c>
    </row>
    <row r="42" spans="1:7" x14ac:dyDescent="0.2">
      <c r="A42" s="23" t="s">
        <v>0</v>
      </c>
      <c r="B42" s="24">
        <f>SUBTOTAL(109,B9:B40)</f>
        <v>38193</v>
      </c>
      <c r="C42" s="24">
        <f>SUBTOTAL(109,C9:C40)</f>
        <v>45967</v>
      </c>
      <c r="D42" s="25">
        <f>IFERROR(SUM(B1:B40)/SUM(C1:C40)*100, 0)</f>
        <v>83.087867383122671</v>
      </c>
      <c r="E42" s="24">
        <f>SUBTOTAL(109,E9:E40)</f>
        <v>274641</v>
      </c>
      <c r="F42" s="24">
        <f>SUBTOTAL(109,F9:F40)</f>
        <v>294029</v>
      </c>
      <c r="G42" s="25">
        <f>IFERROR(SUM(E1:E40)/SUM(F1:F40)*100, 0)</f>
        <v>93.406092596308525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2941-7F4A-428C-A0C2-A66413028D47}">
  <dimension ref="A1:G42"/>
  <sheetViews>
    <sheetView workbookViewId="0">
      <pane ySplit="8" topLeftCell="A18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6.42578125" style="67" customWidth="1"/>
    <col min="2" max="2" width="10.140625" style="67" customWidth="1"/>
    <col min="3" max="3" width="12" style="67" customWidth="1"/>
    <col min="4" max="4" width="9.5703125" style="67" customWidth="1"/>
    <col min="5" max="5" width="9.42578125" style="67" customWidth="1"/>
    <col min="6" max="6" width="11.7109375" style="67" customWidth="1"/>
    <col min="7" max="7" width="9.85546875" style="67" customWidth="1"/>
    <col min="8" max="16384" width="8.85546875" style="67"/>
  </cols>
  <sheetData>
    <row r="1" spans="1:7" x14ac:dyDescent="0.2">
      <c r="A1" s="67" t="s">
        <v>42</v>
      </c>
    </row>
    <row r="2" spans="1:7" x14ac:dyDescent="0.2">
      <c r="A2" s="67" t="s">
        <v>41</v>
      </c>
    </row>
    <row r="3" spans="1:7" x14ac:dyDescent="0.2">
      <c r="A3" s="67" t="s">
        <v>151</v>
      </c>
    </row>
    <row r="4" spans="1:7" x14ac:dyDescent="0.2">
      <c r="A4" s="67" t="s">
        <v>152</v>
      </c>
    </row>
    <row r="5" spans="1:7" x14ac:dyDescent="0.2">
      <c r="A5" s="67" t="s">
        <v>40</v>
      </c>
    </row>
    <row r="6" spans="1:7" x14ac:dyDescent="0.2">
      <c r="A6" s="1" t="s">
        <v>154</v>
      </c>
    </row>
    <row r="7" spans="1:7" x14ac:dyDescent="0.2">
      <c r="B7" s="68"/>
      <c r="C7" s="68"/>
      <c r="D7" s="69"/>
      <c r="E7" s="68"/>
      <c r="F7" s="68"/>
      <c r="G7" s="69"/>
    </row>
    <row r="8" spans="1:7" ht="40.9" customHeight="1" x14ac:dyDescent="0.2">
      <c r="A8" s="70" t="s">
        <v>39</v>
      </c>
      <c r="B8" s="74" t="s">
        <v>38</v>
      </c>
      <c r="C8" s="74" t="s">
        <v>37</v>
      </c>
      <c r="D8" s="75" t="s">
        <v>36</v>
      </c>
      <c r="E8" s="74" t="s">
        <v>35</v>
      </c>
      <c r="F8" s="74" t="s">
        <v>34</v>
      </c>
      <c r="G8" s="75" t="s">
        <v>33</v>
      </c>
    </row>
    <row r="9" spans="1:7" x14ac:dyDescent="0.2">
      <c r="A9" s="67" t="s">
        <v>32</v>
      </c>
      <c r="B9" s="68">
        <v>4591</v>
      </c>
      <c r="C9" s="68">
        <v>5971</v>
      </c>
      <c r="D9" s="69">
        <v>76.89</v>
      </c>
      <c r="E9" s="68">
        <v>35906</v>
      </c>
      <c r="F9" s="68">
        <v>39301</v>
      </c>
      <c r="G9" s="69">
        <v>91.36</v>
      </c>
    </row>
    <row r="10" spans="1:7" x14ac:dyDescent="0.2">
      <c r="A10" s="67" t="s">
        <v>29</v>
      </c>
      <c r="B10" s="68">
        <v>3878</v>
      </c>
      <c r="C10" s="68">
        <v>5210</v>
      </c>
      <c r="D10" s="69">
        <v>74.430000000000007</v>
      </c>
      <c r="E10" s="68">
        <v>32814</v>
      </c>
      <c r="F10" s="68">
        <v>34345</v>
      </c>
      <c r="G10" s="69">
        <v>95.54</v>
      </c>
    </row>
    <row r="11" spans="1:7" x14ac:dyDescent="0.2">
      <c r="A11" s="67" t="s">
        <v>31</v>
      </c>
      <c r="B11" s="68">
        <v>5289</v>
      </c>
      <c r="C11" s="68">
        <v>4905</v>
      </c>
      <c r="D11" s="69">
        <v>107.83</v>
      </c>
      <c r="E11" s="68">
        <v>29085</v>
      </c>
      <c r="F11" s="68">
        <v>30285</v>
      </c>
      <c r="G11" s="69">
        <v>96.04</v>
      </c>
    </row>
    <row r="12" spans="1:7" x14ac:dyDescent="0.2">
      <c r="A12" s="67" t="s">
        <v>26</v>
      </c>
      <c r="B12" s="68">
        <v>4536</v>
      </c>
      <c r="C12" s="68">
        <v>4895</v>
      </c>
      <c r="D12" s="69">
        <v>92.67</v>
      </c>
      <c r="E12" s="68">
        <v>28811</v>
      </c>
      <c r="F12" s="68">
        <v>29888</v>
      </c>
      <c r="G12" s="69">
        <v>96.4</v>
      </c>
    </row>
    <row r="13" spans="1:7" x14ac:dyDescent="0.2">
      <c r="A13" s="67" t="s">
        <v>25</v>
      </c>
      <c r="B13" s="68">
        <v>2899</v>
      </c>
      <c r="C13" s="68">
        <v>3790</v>
      </c>
      <c r="D13" s="69">
        <v>76.489999999999995</v>
      </c>
      <c r="E13" s="68">
        <v>20030</v>
      </c>
      <c r="F13" s="68">
        <v>21348</v>
      </c>
      <c r="G13" s="69">
        <v>93.83</v>
      </c>
    </row>
    <row r="14" spans="1:7" x14ac:dyDescent="0.2">
      <c r="A14" s="67" t="s">
        <v>28</v>
      </c>
      <c r="B14" s="68">
        <v>1300</v>
      </c>
      <c r="C14" s="68">
        <v>2512</v>
      </c>
      <c r="D14" s="69">
        <v>51.75</v>
      </c>
      <c r="E14" s="68">
        <v>19125</v>
      </c>
      <c r="F14" s="68">
        <v>20207</v>
      </c>
      <c r="G14" s="69">
        <v>94.65</v>
      </c>
    </row>
    <row r="15" spans="1:7" x14ac:dyDescent="0.2">
      <c r="A15" s="67" t="s">
        <v>30</v>
      </c>
      <c r="B15" s="68">
        <v>2209</v>
      </c>
      <c r="C15" s="68">
        <v>2708</v>
      </c>
      <c r="D15" s="69">
        <v>81.569999999999993</v>
      </c>
      <c r="E15" s="68">
        <v>19099</v>
      </c>
      <c r="F15" s="68">
        <v>19903</v>
      </c>
      <c r="G15" s="69">
        <v>95.96</v>
      </c>
    </row>
    <row r="16" spans="1:7" x14ac:dyDescent="0.2">
      <c r="A16" s="67" t="s">
        <v>27</v>
      </c>
      <c r="B16" s="68">
        <v>2241</v>
      </c>
      <c r="C16" s="68">
        <v>2113</v>
      </c>
      <c r="D16" s="69">
        <v>106.06</v>
      </c>
      <c r="E16" s="68">
        <v>17209</v>
      </c>
      <c r="F16" s="68">
        <v>17395</v>
      </c>
      <c r="G16" s="69">
        <v>98.93</v>
      </c>
    </row>
    <row r="17" spans="1:7" x14ac:dyDescent="0.2">
      <c r="A17" s="67" t="s">
        <v>23</v>
      </c>
      <c r="B17" s="68">
        <v>1863</v>
      </c>
      <c r="C17" s="68">
        <v>2000</v>
      </c>
      <c r="D17" s="69">
        <v>93.15</v>
      </c>
      <c r="E17" s="68">
        <v>12757</v>
      </c>
      <c r="F17" s="68">
        <v>13012</v>
      </c>
      <c r="G17" s="69">
        <v>98.04</v>
      </c>
    </row>
    <row r="18" spans="1:7" x14ac:dyDescent="0.2">
      <c r="A18" s="67" t="s">
        <v>22</v>
      </c>
      <c r="B18" s="68">
        <v>1348</v>
      </c>
      <c r="C18" s="68">
        <v>1601</v>
      </c>
      <c r="D18" s="69">
        <v>84.2</v>
      </c>
      <c r="E18" s="68">
        <v>12237</v>
      </c>
      <c r="F18" s="68">
        <v>12086</v>
      </c>
      <c r="G18" s="69">
        <v>101.25</v>
      </c>
    </row>
    <row r="19" spans="1:7" x14ac:dyDescent="0.2">
      <c r="A19" s="67" t="s">
        <v>24</v>
      </c>
      <c r="B19" s="68">
        <v>1409</v>
      </c>
      <c r="C19" s="68">
        <v>1677</v>
      </c>
      <c r="D19" s="69">
        <v>84.02</v>
      </c>
      <c r="E19" s="68">
        <v>11606</v>
      </c>
      <c r="F19" s="68">
        <v>11939</v>
      </c>
      <c r="G19" s="69">
        <v>97.21</v>
      </c>
    </row>
    <row r="20" spans="1:7" x14ac:dyDescent="0.2">
      <c r="A20" s="67" t="s">
        <v>21</v>
      </c>
      <c r="B20" s="68">
        <v>1018</v>
      </c>
      <c r="C20" s="68">
        <v>970</v>
      </c>
      <c r="D20" s="69">
        <v>104.95</v>
      </c>
      <c r="E20" s="68">
        <v>8068</v>
      </c>
      <c r="F20" s="68">
        <v>8163</v>
      </c>
      <c r="G20" s="69">
        <v>98.84</v>
      </c>
    </row>
    <row r="21" spans="1:7" x14ac:dyDescent="0.2">
      <c r="A21" s="67" t="s">
        <v>19</v>
      </c>
      <c r="B21" s="68">
        <v>441</v>
      </c>
      <c r="C21" s="68">
        <v>582</v>
      </c>
      <c r="D21" s="69">
        <v>75.77</v>
      </c>
      <c r="E21" s="68">
        <v>6791</v>
      </c>
      <c r="F21" s="68">
        <v>7279</v>
      </c>
      <c r="G21" s="69">
        <v>93.3</v>
      </c>
    </row>
    <row r="22" spans="1:7" x14ac:dyDescent="0.2">
      <c r="A22" s="67" t="s">
        <v>17</v>
      </c>
      <c r="B22" s="68">
        <v>335</v>
      </c>
      <c r="C22" s="68">
        <v>496</v>
      </c>
      <c r="D22" s="69">
        <v>67.540000000000006</v>
      </c>
      <c r="E22" s="68">
        <v>3686</v>
      </c>
      <c r="F22" s="68">
        <v>3984</v>
      </c>
      <c r="G22" s="69">
        <v>92.52</v>
      </c>
    </row>
    <row r="23" spans="1:7" x14ac:dyDescent="0.2">
      <c r="A23" s="67" t="s">
        <v>20</v>
      </c>
      <c r="B23" s="68">
        <v>113</v>
      </c>
      <c r="C23" s="68">
        <v>486</v>
      </c>
      <c r="D23" s="69">
        <v>23.25</v>
      </c>
      <c r="E23" s="68">
        <v>3602</v>
      </c>
      <c r="F23" s="68">
        <v>4171</v>
      </c>
      <c r="G23" s="69">
        <v>86.36</v>
      </c>
    </row>
    <row r="24" spans="1:7" x14ac:dyDescent="0.2">
      <c r="A24" s="76" t="s">
        <v>54</v>
      </c>
      <c r="B24" s="68">
        <v>181</v>
      </c>
      <c r="C24" s="68">
        <v>296</v>
      </c>
      <c r="D24" s="69">
        <v>61.15</v>
      </c>
      <c r="E24" s="68">
        <v>3512</v>
      </c>
      <c r="F24" s="68">
        <v>3738</v>
      </c>
      <c r="G24" s="69">
        <v>93.95</v>
      </c>
    </row>
    <row r="25" spans="1:7" x14ac:dyDescent="0.2">
      <c r="A25" s="67" t="s">
        <v>16</v>
      </c>
      <c r="B25" s="68">
        <v>236</v>
      </c>
      <c r="C25" s="68">
        <v>366</v>
      </c>
      <c r="D25" s="69">
        <v>64.48</v>
      </c>
      <c r="E25" s="68">
        <v>3396</v>
      </c>
      <c r="F25" s="68">
        <v>4560</v>
      </c>
      <c r="G25" s="69">
        <v>74.47</v>
      </c>
    </row>
    <row r="26" spans="1:7" x14ac:dyDescent="0.2">
      <c r="A26" s="67" t="s">
        <v>15</v>
      </c>
      <c r="B26" s="68">
        <v>232</v>
      </c>
      <c r="C26" s="68">
        <v>328</v>
      </c>
      <c r="D26" s="69">
        <v>70.73</v>
      </c>
      <c r="E26" s="68">
        <v>3206</v>
      </c>
      <c r="F26" s="68">
        <v>3759</v>
      </c>
      <c r="G26" s="69">
        <v>85.29</v>
      </c>
    </row>
    <row r="27" spans="1:7" x14ac:dyDescent="0.2">
      <c r="A27" s="67" t="s">
        <v>13</v>
      </c>
      <c r="B27" s="68">
        <v>480</v>
      </c>
      <c r="C27" s="68">
        <v>482</v>
      </c>
      <c r="D27" s="69">
        <v>99.59</v>
      </c>
      <c r="E27" s="68">
        <v>2454</v>
      </c>
      <c r="F27" s="68">
        <v>2529</v>
      </c>
      <c r="G27" s="69">
        <v>97.03</v>
      </c>
    </row>
    <row r="28" spans="1:7" x14ac:dyDescent="0.2">
      <c r="A28" s="67" t="s">
        <v>14</v>
      </c>
      <c r="B28" s="68">
        <v>76</v>
      </c>
      <c r="C28" s="68">
        <v>121</v>
      </c>
      <c r="D28" s="69">
        <v>62.81</v>
      </c>
      <c r="E28" s="68">
        <v>1821</v>
      </c>
      <c r="F28" s="68">
        <v>1956</v>
      </c>
      <c r="G28" s="69">
        <v>93.1</v>
      </c>
    </row>
    <row r="29" spans="1:7" x14ac:dyDescent="0.2">
      <c r="A29" s="67" t="s">
        <v>9</v>
      </c>
      <c r="B29" s="68">
        <v>69</v>
      </c>
      <c r="C29" s="68">
        <v>80</v>
      </c>
      <c r="D29" s="69">
        <v>86.25</v>
      </c>
      <c r="E29" s="68">
        <v>1250</v>
      </c>
      <c r="F29" s="68">
        <v>1384</v>
      </c>
      <c r="G29" s="69">
        <v>90.32</v>
      </c>
    </row>
    <row r="30" spans="1:7" x14ac:dyDescent="0.2">
      <c r="A30" s="67" t="s">
        <v>7</v>
      </c>
      <c r="B30" s="68">
        <v>21</v>
      </c>
      <c r="C30" s="68">
        <v>60</v>
      </c>
      <c r="D30" s="69">
        <v>35</v>
      </c>
      <c r="E30" s="68">
        <v>1209</v>
      </c>
      <c r="F30" s="68">
        <v>1509</v>
      </c>
      <c r="G30" s="69">
        <v>80.12</v>
      </c>
    </row>
    <row r="31" spans="1:7" x14ac:dyDescent="0.2">
      <c r="A31" s="67" t="s">
        <v>11</v>
      </c>
      <c r="B31" s="68">
        <v>30</v>
      </c>
      <c r="C31" s="68">
        <v>70</v>
      </c>
      <c r="D31" s="69">
        <v>42.86</v>
      </c>
      <c r="E31" s="68">
        <v>1050</v>
      </c>
      <c r="F31" s="68">
        <v>1115</v>
      </c>
      <c r="G31" s="69">
        <v>94.17</v>
      </c>
    </row>
    <row r="32" spans="1:7" x14ac:dyDescent="0.2">
      <c r="A32" s="76" t="s">
        <v>153</v>
      </c>
      <c r="B32" s="68">
        <v>98</v>
      </c>
      <c r="C32" s="68">
        <v>121</v>
      </c>
      <c r="D32" s="69">
        <v>80.989999999999995</v>
      </c>
      <c r="E32" s="68">
        <v>1045</v>
      </c>
      <c r="F32" s="68">
        <v>1091</v>
      </c>
      <c r="G32" s="69">
        <v>95.78</v>
      </c>
    </row>
    <row r="33" spans="1:7" x14ac:dyDescent="0.2">
      <c r="A33" s="67" t="s">
        <v>10</v>
      </c>
      <c r="B33" s="68">
        <v>71</v>
      </c>
      <c r="C33" s="68">
        <v>92</v>
      </c>
      <c r="D33" s="69">
        <v>77.17</v>
      </c>
      <c r="E33" s="68">
        <v>965</v>
      </c>
      <c r="F33" s="68">
        <v>1059</v>
      </c>
      <c r="G33" s="69">
        <v>91.12</v>
      </c>
    </row>
    <row r="34" spans="1:7" x14ac:dyDescent="0.2">
      <c r="A34" s="67" t="s">
        <v>8</v>
      </c>
      <c r="B34" s="68">
        <v>34</v>
      </c>
      <c r="C34" s="68">
        <v>113</v>
      </c>
      <c r="D34" s="69">
        <v>30.09</v>
      </c>
      <c r="E34" s="68">
        <v>798</v>
      </c>
      <c r="F34" s="68">
        <v>899</v>
      </c>
      <c r="G34" s="69">
        <v>88.77</v>
      </c>
    </row>
    <row r="35" spans="1:7" x14ac:dyDescent="0.2">
      <c r="A35" s="67" t="s">
        <v>5</v>
      </c>
      <c r="B35" s="68">
        <v>67</v>
      </c>
      <c r="C35" s="68">
        <v>71</v>
      </c>
      <c r="D35" s="69">
        <v>94.37</v>
      </c>
      <c r="E35" s="68">
        <v>748</v>
      </c>
      <c r="F35" s="68">
        <v>824</v>
      </c>
      <c r="G35" s="69">
        <v>90.78</v>
      </c>
    </row>
    <row r="36" spans="1:7" x14ac:dyDescent="0.2">
      <c r="A36" s="67" t="s">
        <v>3</v>
      </c>
      <c r="B36" s="68">
        <f>103+12</f>
        <v>115</v>
      </c>
      <c r="C36" s="68">
        <f>135+18</f>
        <v>153</v>
      </c>
      <c r="D36" s="69">
        <v>76.3</v>
      </c>
      <c r="E36" s="68">
        <f>613+66</f>
        <v>679</v>
      </c>
      <c r="F36" s="68">
        <f>604+48</f>
        <v>652</v>
      </c>
      <c r="G36" s="69">
        <v>101.49</v>
      </c>
    </row>
    <row r="37" spans="1:7" x14ac:dyDescent="0.2">
      <c r="A37" s="67" t="s">
        <v>6</v>
      </c>
      <c r="B37" s="68">
        <v>25</v>
      </c>
      <c r="C37" s="68">
        <v>27</v>
      </c>
      <c r="D37" s="69">
        <v>92.59</v>
      </c>
      <c r="E37" s="68">
        <v>508</v>
      </c>
      <c r="F37" s="68">
        <v>575</v>
      </c>
      <c r="G37" s="69">
        <v>88.35</v>
      </c>
    </row>
    <row r="38" spans="1:7" x14ac:dyDescent="0.2">
      <c r="A38" s="67" t="s">
        <v>4</v>
      </c>
      <c r="B38" s="68">
        <v>138</v>
      </c>
      <c r="C38" s="68">
        <v>185</v>
      </c>
      <c r="D38" s="69">
        <v>74.59</v>
      </c>
      <c r="E38" s="68">
        <v>421</v>
      </c>
      <c r="F38" s="68">
        <v>530</v>
      </c>
      <c r="G38" s="69">
        <v>79.430000000000007</v>
      </c>
    </row>
    <row r="39" spans="1:7" x14ac:dyDescent="0.2">
      <c r="A39" s="67" t="s">
        <v>2</v>
      </c>
      <c r="B39" s="68">
        <v>58</v>
      </c>
      <c r="C39" s="68">
        <v>128</v>
      </c>
      <c r="D39" s="69">
        <v>45.31</v>
      </c>
      <c r="E39" s="68">
        <v>294</v>
      </c>
      <c r="F39" s="68">
        <v>337</v>
      </c>
      <c r="G39" s="69">
        <v>87.24</v>
      </c>
    </row>
    <row r="40" spans="1:7" x14ac:dyDescent="0.2">
      <c r="A40" s="67" t="s">
        <v>1</v>
      </c>
      <c r="B40" s="68">
        <v>57</v>
      </c>
      <c r="C40" s="68">
        <v>46</v>
      </c>
      <c r="D40" s="69">
        <v>123.91</v>
      </c>
      <c r="E40" s="68">
        <v>266</v>
      </c>
      <c r="F40" s="68">
        <v>277</v>
      </c>
      <c r="G40" s="69">
        <v>96.03</v>
      </c>
    </row>
    <row r="42" spans="1:7" x14ac:dyDescent="0.2">
      <c r="A42" s="71" t="s">
        <v>0</v>
      </c>
      <c r="B42" s="72">
        <f>SUBTOTAL(109,B9:B40)</f>
        <v>35458</v>
      </c>
      <c r="C42" s="72">
        <f>SUBTOTAL(109,C9:C40)</f>
        <v>42655</v>
      </c>
      <c r="D42" s="73">
        <f>IFERROR(SUM(B1:B40)/SUM(C1:C40)*100, 0)</f>
        <v>83.127417653264573</v>
      </c>
      <c r="E42" s="72">
        <f>SUBTOTAL(109,E9:E40)</f>
        <v>284448</v>
      </c>
      <c r="F42" s="72">
        <f>SUBTOTAL(109,F9:F40)</f>
        <v>300100</v>
      </c>
      <c r="G42" s="73">
        <f>IFERROR(SUM(E1:E40)/SUM(F1:F40)*100, 0)</f>
        <v>94.784405198267237</v>
      </c>
    </row>
  </sheetData>
  <pageMargins left="0.35433070866141736" right="0.35433070866141736" top="0.98425196850393704" bottom="0.98425196850393704" header="0.51181102362204722" footer="0.51181102362204722"/>
  <pageSetup paperSize="9"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3BD0-580C-41F9-95A9-04346A32BB55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5.28515625" style="67" customWidth="1"/>
    <col min="2" max="2" width="9.28515625" style="67" customWidth="1"/>
    <col min="3" max="3" width="11.42578125" style="67" customWidth="1"/>
    <col min="4" max="4" width="9.28515625" style="67" customWidth="1"/>
    <col min="5" max="5" width="9.42578125" style="67" customWidth="1"/>
    <col min="6" max="6" width="12.28515625" style="67" customWidth="1"/>
    <col min="7" max="7" width="9.140625" style="67" customWidth="1"/>
    <col min="8" max="16384" width="8.85546875" style="67"/>
  </cols>
  <sheetData>
    <row r="1" spans="1:7" x14ac:dyDescent="0.2">
      <c r="A1" s="67" t="s">
        <v>42</v>
      </c>
    </row>
    <row r="2" spans="1:7" x14ac:dyDescent="0.2">
      <c r="A2" s="67" t="s">
        <v>41</v>
      </c>
    </row>
    <row r="3" spans="1:7" x14ac:dyDescent="0.2">
      <c r="A3" s="67" t="s">
        <v>155</v>
      </c>
    </row>
    <row r="4" spans="1:7" x14ac:dyDescent="0.2">
      <c r="A4" s="67" t="s">
        <v>156</v>
      </c>
    </row>
    <row r="5" spans="1:7" x14ac:dyDescent="0.2">
      <c r="A5" s="67" t="s">
        <v>40</v>
      </c>
    </row>
    <row r="6" spans="1:7" x14ac:dyDescent="0.2">
      <c r="A6" s="1" t="s">
        <v>157</v>
      </c>
    </row>
    <row r="7" spans="1:7" x14ac:dyDescent="0.2">
      <c r="B7" s="68"/>
      <c r="C7" s="68"/>
      <c r="D7" s="69"/>
      <c r="E7" s="68"/>
      <c r="F7" s="68"/>
      <c r="G7" s="69"/>
    </row>
    <row r="8" spans="1:7" ht="39.6" customHeight="1" x14ac:dyDescent="0.2">
      <c r="A8" s="70" t="s">
        <v>39</v>
      </c>
      <c r="B8" s="74" t="s">
        <v>38</v>
      </c>
      <c r="C8" s="74" t="s">
        <v>37</v>
      </c>
      <c r="D8" s="75" t="s">
        <v>36</v>
      </c>
      <c r="E8" s="74" t="s">
        <v>35</v>
      </c>
      <c r="F8" s="74" t="s">
        <v>34</v>
      </c>
      <c r="G8" s="75" t="s">
        <v>33</v>
      </c>
    </row>
    <row r="9" spans="1:7" x14ac:dyDescent="0.2">
      <c r="A9" s="67" t="s">
        <v>32</v>
      </c>
      <c r="B9" s="68">
        <v>3985</v>
      </c>
      <c r="C9" s="68">
        <v>5830</v>
      </c>
      <c r="D9" s="69">
        <v>68.349999999999994</v>
      </c>
      <c r="E9" s="68">
        <v>35632</v>
      </c>
      <c r="F9" s="68">
        <v>38166</v>
      </c>
      <c r="G9" s="69">
        <v>93.36</v>
      </c>
    </row>
    <row r="10" spans="1:7" x14ac:dyDescent="0.2">
      <c r="A10" s="67" t="s">
        <v>29</v>
      </c>
      <c r="B10" s="68">
        <v>2866</v>
      </c>
      <c r="C10" s="68">
        <v>4885</v>
      </c>
      <c r="D10" s="69">
        <v>58.67</v>
      </c>
      <c r="E10" s="68">
        <v>30670</v>
      </c>
      <c r="F10" s="68">
        <v>31861</v>
      </c>
      <c r="G10" s="69">
        <v>96.26</v>
      </c>
    </row>
    <row r="11" spans="1:7" x14ac:dyDescent="0.2">
      <c r="A11" s="67" t="s">
        <v>31</v>
      </c>
      <c r="B11" s="68">
        <v>3990</v>
      </c>
      <c r="C11" s="68">
        <v>5276</v>
      </c>
      <c r="D11" s="69">
        <v>75.63</v>
      </c>
      <c r="E11" s="68">
        <v>28593</v>
      </c>
      <c r="F11" s="68">
        <v>29624</v>
      </c>
      <c r="G11" s="69">
        <v>96.52</v>
      </c>
    </row>
    <row r="12" spans="1:7" x14ac:dyDescent="0.2">
      <c r="A12" s="67" t="s">
        <v>26</v>
      </c>
      <c r="B12" s="68">
        <v>3955</v>
      </c>
      <c r="C12" s="68">
        <v>4543</v>
      </c>
      <c r="D12" s="69">
        <v>87.06</v>
      </c>
      <c r="E12" s="68">
        <v>27623</v>
      </c>
      <c r="F12" s="68">
        <v>28442</v>
      </c>
      <c r="G12" s="69">
        <v>97.12</v>
      </c>
    </row>
    <row r="13" spans="1:7" x14ac:dyDescent="0.2">
      <c r="A13" s="67" t="s">
        <v>30</v>
      </c>
      <c r="B13" s="68">
        <v>2460</v>
      </c>
      <c r="C13" s="68">
        <v>2825</v>
      </c>
      <c r="D13" s="69">
        <v>87.08</v>
      </c>
      <c r="E13" s="68">
        <v>19390</v>
      </c>
      <c r="F13" s="68">
        <v>19249</v>
      </c>
      <c r="G13" s="69">
        <v>100.73</v>
      </c>
    </row>
    <row r="14" spans="1:7" x14ac:dyDescent="0.2">
      <c r="A14" s="67" t="s">
        <v>25</v>
      </c>
      <c r="B14" s="68">
        <v>2418</v>
      </c>
      <c r="C14" s="68">
        <v>3873</v>
      </c>
      <c r="D14" s="69">
        <v>62.43</v>
      </c>
      <c r="E14" s="68">
        <v>19185</v>
      </c>
      <c r="F14" s="68">
        <v>20558</v>
      </c>
      <c r="G14" s="69">
        <v>93.32</v>
      </c>
    </row>
    <row r="15" spans="1:7" x14ac:dyDescent="0.2">
      <c r="A15" s="67" t="s">
        <v>28</v>
      </c>
      <c r="B15" s="68">
        <v>1172</v>
      </c>
      <c r="C15" s="68">
        <v>2473</v>
      </c>
      <c r="D15" s="69">
        <v>47.39</v>
      </c>
      <c r="E15" s="68">
        <v>19141</v>
      </c>
      <c r="F15" s="68">
        <v>19494</v>
      </c>
      <c r="G15" s="69">
        <v>98.19</v>
      </c>
    </row>
    <row r="16" spans="1:7" x14ac:dyDescent="0.2">
      <c r="A16" s="67" t="s">
        <v>27</v>
      </c>
      <c r="B16" s="68">
        <v>1792</v>
      </c>
      <c r="C16" s="68">
        <v>2260</v>
      </c>
      <c r="D16" s="69">
        <v>79.290000000000006</v>
      </c>
      <c r="E16" s="68">
        <v>16858</v>
      </c>
      <c r="F16" s="68">
        <v>16806</v>
      </c>
      <c r="G16" s="69">
        <v>100.31</v>
      </c>
    </row>
    <row r="17" spans="1:7" x14ac:dyDescent="0.2">
      <c r="A17" s="67" t="s">
        <v>23</v>
      </c>
      <c r="B17" s="68">
        <v>1698</v>
      </c>
      <c r="C17" s="68">
        <v>1905</v>
      </c>
      <c r="D17" s="69">
        <v>89.13</v>
      </c>
      <c r="E17" s="68">
        <v>12263</v>
      </c>
      <c r="F17" s="68">
        <v>11980</v>
      </c>
      <c r="G17" s="69">
        <v>102.36</v>
      </c>
    </row>
    <row r="18" spans="1:7" x14ac:dyDescent="0.2">
      <c r="A18" s="67" t="s">
        <v>22</v>
      </c>
      <c r="B18" s="68">
        <v>1156</v>
      </c>
      <c r="C18" s="68">
        <v>1528</v>
      </c>
      <c r="D18" s="69">
        <v>75.650000000000006</v>
      </c>
      <c r="E18" s="68">
        <v>11932</v>
      </c>
      <c r="F18" s="68">
        <v>11364</v>
      </c>
      <c r="G18" s="69">
        <v>105</v>
      </c>
    </row>
    <row r="19" spans="1:7" x14ac:dyDescent="0.2">
      <c r="A19" s="67" t="s">
        <v>24</v>
      </c>
      <c r="B19" s="68">
        <v>1041</v>
      </c>
      <c r="C19" s="68">
        <v>1803</v>
      </c>
      <c r="D19" s="69">
        <v>57.74</v>
      </c>
      <c r="E19" s="68">
        <v>11171</v>
      </c>
      <c r="F19" s="68">
        <v>11412</v>
      </c>
      <c r="G19" s="69">
        <v>97.89</v>
      </c>
    </row>
    <row r="20" spans="1:7" x14ac:dyDescent="0.2">
      <c r="A20" s="67" t="s">
        <v>21</v>
      </c>
      <c r="B20" s="68">
        <v>1100</v>
      </c>
      <c r="C20" s="68">
        <v>985</v>
      </c>
      <c r="D20" s="69">
        <v>111.68</v>
      </c>
      <c r="E20" s="68">
        <v>7994</v>
      </c>
      <c r="F20" s="68">
        <v>7974</v>
      </c>
      <c r="G20" s="69">
        <v>100.25</v>
      </c>
    </row>
    <row r="21" spans="1:7" x14ac:dyDescent="0.2">
      <c r="A21" s="67" t="s">
        <v>19</v>
      </c>
      <c r="B21" s="68">
        <v>402</v>
      </c>
      <c r="C21" s="68">
        <v>572</v>
      </c>
      <c r="D21" s="69">
        <v>70.28</v>
      </c>
      <c r="E21" s="68">
        <v>6738</v>
      </c>
      <c r="F21" s="68">
        <v>6838</v>
      </c>
      <c r="G21" s="69">
        <v>98.54</v>
      </c>
    </row>
    <row r="22" spans="1:7" x14ac:dyDescent="0.2">
      <c r="A22" s="67" t="s">
        <v>17</v>
      </c>
      <c r="B22" s="68">
        <v>272</v>
      </c>
      <c r="C22" s="68">
        <v>452</v>
      </c>
      <c r="D22" s="69">
        <v>60.18</v>
      </c>
      <c r="E22" s="68">
        <v>3618</v>
      </c>
      <c r="F22" s="68">
        <v>3791</v>
      </c>
      <c r="G22" s="69">
        <v>95.44</v>
      </c>
    </row>
    <row r="23" spans="1:7" x14ac:dyDescent="0.2">
      <c r="A23" s="67" t="s">
        <v>16</v>
      </c>
      <c r="B23" s="68">
        <v>208</v>
      </c>
      <c r="C23" s="68">
        <v>349</v>
      </c>
      <c r="D23" s="69">
        <v>59.6</v>
      </c>
      <c r="E23" s="68">
        <v>3483</v>
      </c>
      <c r="F23" s="68">
        <v>4196</v>
      </c>
      <c r="G23" s="69">
        <v>83.01</v>
      </c>
    </row>
    <row r="24" spans="1:7" x14ac:dyDescent="0.2">
      <c r="A24" s="67" t="s">
        <v>20</v>
      </c>
      <c r="B24" s="68">
        <v>64</v>
      </c>
      <c r="C24" s="68">
        <v>535</v>
      </c>
      <c r="D24" s="69">
        <v>11.96</v>
      </c>
      <c r="E24" s="68">
        <v>3471</v>
      </c>
      <c r="F24" s="68">
        <v>4075</v>
      </c>
      <c r="G24" s="69">
        <v>85.18</v>
      </c>
    </row>
    <row r="25" spans="1:7" x14ac:dyDescent="0.2">
      <c r="A25" s="67" t="s">
        <v>15</v>
      </c>
      <c r="B25" s="68">
        <v>191</v>
      </c>
      <c r="C25" s="68">
        <v>329</v>
      </c>
      <c r="D25" s="69">
        <v>58.05</v>
      </c>
      <c r="E25" s="68">
        <v>3161</v>
      </c>
      <c r="F25" s="68">
        <v>3572</v>
      </c>
      <c r="G25" s="69">
        <v>88.49</v>
      </c>
    </row>
    <row r="26" spans="1:7" x14ac:dyDescent="0.2">
      <c r="A26" s="67" t="s">
        <v>54</v>
      </c>
      <c r="B26" s="68">
        <v>163</v>
      </c>
      <c r="C26" s="68">
        <v>284</v>
      </c>
      <c r="D26" s="69">
        <v>57.39</v>
      </c>
      <c r="E26" s="68">
        <v>3148</v>
      </c>
      <c r="F26" s="68">
        <v>3788</v>
      </c>
      <c r="G26" s="69">
        <v>83.1</v>
      </c>
    </row>
    <row r="27" spans="1:7" x14ac:dyDescent="0.2">
      <c r="A27" s="67" t="s">
        <v>13</v>
      </c>
      <c r="B27" s="68">
        <v>369</v>
      </c>
      <c r="C27" s="68">
        <v>447</v>
      </c>
      <c r="D27" s="69">
        <v>82.55</v>
      </c>
      <c r="E27" s="68">
        <v>2581</v>
      </c>
      <c r="F27" s="68">
        <v>2498</v>
      </c>
      <c r="G27" s="69">
        <v>103.32</v>
      </c>
    </row>
    <row r="28" spans="1:7" x14ac:dyDescent="0.2">
      <c r="A28" s="67" t="s">
        <v>14</v>
      </c>
      <c r="B28" s="68">
        <v>51</v>
      </c>
      <c r="C28" s="68">
        <v>121</v>
      </c>
      <c r="D28" s="69">
        <v>42.15</v>
      </c>
      <c r="E28" s="68">
        <v>1799</v>
      </c>
      <c r="F28" s="68">
        <v>1978</v>
      </c>
      <c r="G28" s="69">
        <v>90.95</v>
      </c>
    </row>
    <row r="29" spans="1:7" x14ac:dyDescent="0.2">
      <c r="A29" s="67" t="s">
        <v>9</v>
      </c>
      <c r="B29" s="68">
        <v>40</v>
      </c>
      <c r="C29" s="68">
        <v>96</v>
      </c>
      <c r="D29" s="69">
        <v>41.67</v>
      </c>
      <c r="E29" s="68">
        <v>1282</v>
      </c>
      <c r="F29" s="68">
        <v>1398</v>
      </c>
      <c r="G29" s="69">
        <v>91.7</v>
      </c>
    </row>
    <row r="30" spans="1:7" x14ac:dyDescent="0.2">
      <c r="A30" s="67" t="s">
        <v>146</v>
      </c>
      <c r="B30" s="68">
        <v>27</v>
      </c>
      <c r="C30" s="68">
        <v>66</v>
      </c>
      <c r="D30" s="69">
        <v>40.909999999999997</v>
      </c>
      <c r="E30" s="68">
        <v>1184</v>
      </c>
      <c r="F30" s="68">
        <v>1371</v>
      </c>
      <c r="G30" s="69">
        <v>86.36</v>
      </c>
    </row>
    <row r="31" spans="1:7" x14ac:dyDescent="0.2">
      <c r="A31" s="67" t="s">
        <v>11</v>
      </c>
      <c r="B31" s="68">
        <v>47</v>
      </c>
      <c r="C31" s="68">
        <v>82</v>
      </c>
      <c r="D31" s="69">
        <v>57.32</v>
      </c>
      <c r="E31" s="68">
        <v>997</v>
      </c>
      <c r="F31" s="68">
        <v>1192</v>
      </c>
      <c r="G31" s="69">
        <v>83.64</v>
      </c>
    </row>
    <row r="32" spans="1:7" x14ac:dyDescent="0.2">
      <c r="A32" s="67" t="s">
        <v>153</v>
      </c>
      <c r="B32" s="68">
        <v>55</v>
      </c>
      <c r="C32" s="68">
        <v>77</v>
      </c>
      <c r="D32" s="69">
        <v>71.430000000000007</v>
      </c>
      <c r="E32" s="68">
        <v>981</v>
      </c>
      <c r="F32" s="68">
        <v>1095</v>
      </c>
      <c r="G32" s="69">
        <v>89.59</v>
      </c>
    </row>
    <row r="33" spans="1:7" x14ac:dyDescent="0.2">
      <c r="A33" s="67" t="s">
        <v>10</v>
      </c>
      <c r="B33" s="68">
        <v>52</v>
      </c>
      <c r="C33" s="68">
        <v>71</v>
      </c>
      <c r="D33" s="69">
        <v>73.239999999999995</v>
      </c>
      <c r="E33" s="68">
        <v>908</v>
      </c>
      <c r="F33" s="68">
        <v>1101</v>
      </c>
      <c r="G33" s="69">
        <v>82.47</v>
      </c>
    </row>
    <row r="34" spans="1:7" x14ac:dyDescent="0.2">
      <c r="A34" s="67" t="s">
        <v>8</v>
      </c>
      <c r="B34" s="68">
        <v>43</v>
      </c>
      <c r="C34" s="68">
        <v>116</v>
      </c>
      <c r="D34" s="69">
        <v>37.07</v>
      </c>
      <c r="E34" s="68">
        <v>759</v>
      </c>
      <c r="F34" s="68">
        <v>927</v>
      </c>
      <c r="G34" s="69">
        <v>81.88</v>
      </c>
    </row>
    <row r="35" spans="1:7" x14ac:dyDescent="0.2">
      <c r="A35" s="67" t="s">
        <v>5</v>
      </c>
      <c r="B35" s="68">
        <v>18</v>
      </c>
      <c r="C35" s="68">
        <v>84</v>
      </c>
      <c r="D35" s="69">
        <v>21.43</v>
      </c>
      <c r="E35" s="68">
        <v>726</v>
      </c>
      <c r="F35" s="68">
        <v>816</v>
      </c>
      <c r="G35" s="69">
        <v>88.97</v>
      </c>
    </row>
    <row r="36" spans="1:7" x14ac:dyDescent="0.2">
      <c r="A36" s="67" t="s">
        <v>3</v>
      </c>
      <c r="B36" s="68">
        <f>119+8</f>
        <v>127</v>
      </c>
      <c r="C36" s="68">
        <f>165+4</f>
        <v>169</v>
      </c>
      <c r="D36" s="69">
        <v>72.12</v>
      </c>
      <c r="E36" s="68">
        <f>577+41</f>
        <v>618</v>
      </c>
      <c r="F36" s="68">
        <f>539+29</f>
        <v>568</v>
      </c>
      <c r="G36" s="69">
        <v>107.05</v>
      </c>
    </row>
    <row r="37" spans="1:7" x14ac:dyDescent="0.2">
      <c r="A37" s="67" t="s">
        <v>6</v>
      </c>
      <c r="B37" s="68">
        <v>21</v>
      </c>
      <c r="C37" s="68">
        <v>37</v>
      </c>
      <c r="D37" s="69">
        <v>56.76</v>
      </c>
      <c r="E37" s="68">
        <v>505</v>
      </c>
      <c r="F37" s="68">
        <v>595</v>
      </c>
      <c r="G37" s="69">
        <v>84.87</v>
      </c>
    </row>
    <row r="38" spans="1:7" x14ac:dyDescent="0.2">
      <c r="A38" s="67" t="s">
        <v>4</v>
      </c>
      <c r="B38" s="68">
        <v>106</v>
      </c>
      <c r="C38" s="68">
        <v>138</v>
      </c>
      <c r="D38" s="69">
        <v>76.81</v>
      </c>
      <c r="E38" s="68">
        <v>383</v>
      </c>
      <c r="F38" s="68">
        <v>521</v>
      </c>
      <c r="G38" s="69">
        <v>73.510000000000005</v>
      </c>
    </row>
    <row r="39" spans="1:7" x14ac:dyDescent="0.2">
      <c r="A39" s="67" t="s">
        <v>2</v>
      </c>
      <c r="B39" s="68">
        <v>17</v>
      </c>
      <c r="C39" s="68">
        <v>77</v>
      </c>
      <c r="D39" s="69">
        <v>22.08</v>
      </c>
      <c r="E39" s="68">
        <v>274</v>
      </c>
      <c r="F39" s="68">
        <v>312</v>
      </c>
      <c r="G39" s="69">
        <v>87.82</v>
      </c>
    </row>
    <row r="40" spans="1:7" x14ac:dyDescent="0.2">
      <c r="A40" s="67" t="s">
        <v>1</v>
      </c>
      <c r="B40" s="68">
        <v>38</v>
      </c>
      <c r="C40" s="68">
        <v>45</v>
      </c>
      <c r="D40" s="69">
        <v>84.44</v>
      </c>
      <c r="E40" s="68">
        <v>247</v>
      </c>
      <c r="F40" s="68">
        <v>283</v>
      </c>
      <c r="G40" s="69">
        <v>87.28</v>
      </c>
    </row>
    <row r="42" spans="1:7" x14ac:dyDescent="0.2">
      <c r="A42" s="71" t="s">
        <v>0</v>
      </c>
      <c r="B42" s="72">
        <f>SUBTOTAL(109,B9:B40)</f>
        <v>29944</v>
      </c>
      <c r="C42" s="72">
        <f>SUBTOTAL(109,C9:C40)</f>
        <v>42333</v>
      </c>
      <c r="D42" s="73">
        <f>IFERROR(SUM(B1:B40)/SUM(C1:C40)*100, 0)</f>
        <v>70.734415231615998</v>
      </c>
      <c r="E42" s="72">
        <f>SUBTOTAL(109,E9:E40)</f>
        <v>277315</v>
      </c>
      <c r="F42" s="72">
        <f>SUBTOTAL(109,F9:F40)</f>
        <v>287845</v>
      </c>
      <c r="G42" s="73">
        <f>IFERROR(SUM(E1:E40)/SUM(F1:F40)*100, 0)</f>
        <v>96.341781166947499</v>
      </c>
    </row>
  </sheetData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2F9F-AF0E-442C-A6B4-FEAF4E7E0E7A}">
  <dimension ref="A1:G42"/>
  <sheetViews>
    <sheetView workbookViewId="0">
      <pane ySplit="8" topLeftCell="A30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5.7109375" style="67" customWidth="1"/>
    <col min="2" max="2" width="10.7109375" style="67" customWidth="1"/>
    <col min="3" max="3" width="11.7109375" style="67" customWidth="1"/>
    <col min="4" max="4" width="10" style="67" customWidth="1"/>
    <col min="5" max="5" width="9.5703125" style="67" customWidth="1"/>
    <col min="6" max="6" width="11.85546875" style="67" customWidth="1"/>
    <col min="7" max="7" width="9.28515625" style="67" customWidth="1"/>
    <col min="8" max="16384" width="8.85546875" style="67"/>
  </cols>
  <sheetData>
    <row r="1" spans="1:7" x14ac:dyDescent="0.2">
      <c r="A1" s="67" t="s">
        <v>42</v>
      </c>
    </row>
    <row r="2" spans="1:7" x14ac:dyDescent="0.2">
      <c r="A2" s="67" t="s">
        <v>41</v>
      </c>
    </row>
    <row r="3" spans="1:7" x14ac:dyDescent="0.2">
      <c r="A3" s="67" t="s">
        <v>158</v>
      </c>
    </row>
    <row r="4" spans="1:7" x14ac:dyDescent="0.2">
      <c r="A4" s="67" t="s">
        <v>159</v>
      </c>
    </row>
    <row r="5" spans="1:7" x14ac:dyDescent="0.2">
      <c r="A5" s="67" t="s">
        <v>40</v>
      </c>
    </row>
    <row r="6" spans="1:7" x14ac:dyDescent="0.2">
      <c r="A6" s="1" t="s">
        <v>160</v>
      </c>
    </row>
    <row r="7" spans="1:7" x14ac:dyDescent="0.2">
      <c r="B7" s="68"/>
      <c r="C7" s="68"/>
      <c r="D7" s="69"/>
      <c r="E7" s="68"/>
      <c r="F7" s="68"/>
      <c r="G7" s="69"/>
    </row>
    <row r="8" spans="1:7" ht="39" customHeight="1" x14ac:dyDescent="0.2">
      <c r="A8" s="70" t="s">
        <v>39</v>
      </c>
      <c r="B8" s="74" t="s">
        <v>38</v>
      </c>
      <c r="C8" s="74" t="s">
        <v>37</v>
      </c>
      <c r="D8" s="75" t="s">
        <v>36</v>
      </c>
      <c r="E8" s="74" t="s">
        <v>35</v>
      </c>
      <c r="F8" s="74" t="s">
        <v>34</v>
      </c>
      <c r="G8" s="75" t="s">
        <v>33</v>
      </c>
    </row>
    <row r="9" spans="1:7" x14ac:dyDescent="0.2">
      <c r="A9" s="67" t="s">
        <v>32</v>
      </c>
      <c r="B9" s="68">
        <v>3795</v>
      </c>
      <c r="C9" s="68">
        <v>5636</v>
      </c>
      <c r="D9" s="69">
        <v>67.33</v>
      </c>
      <c r="E9" s="68">
        <v>34090</v>
      </c>
      <c r="F9" s="68">
        <v>36857</v>
      </c>
      <c r="G9" s="69">
        <v>92.49</v>
      </c>
    </row>
    <row r="10" spans="1:7" x14ac:dyDescent="0.2">
      <c r="A10" s="67" t="s">
        <v>29</v>
      </c>
      <c r="B10" s="68">
        <v>3116</v>
      </c>
      <c r="C10" s="68">
        <v>4198</v>
      </c>
      <c r="D10" s="69">
        <v>74.23</v>
      </c>
      <c r="E10" s="68">
        <v>27978</v>
      </c>
      <c r="F10" s="68">
        <v>28718</v>
      </c>
      <c r="G10" s="69">
        <v>97.42</v>
      </c>
    </row>
    <row r="11" spans="1:7" x14ac:dyDescent="0.2">
      <c r="A11" s="67" t="s">
        <v>31</v>
      </c>
      <c r="B11" s="68">
        <v>3739</v>
      </c>
      <c r="C11" s="68">
        <v>4034</v>
      </c>
      <c r="D11" s="69">
        <v>92.69</v>
      </c>
      <c r="E11" s="68">
        <v>27178</v>
      </c>
      <c r="F11" s="68">
        <v>28166</v>
      </c>
      <c r="G11" s="69">
        <v>96.49</v>
      </c>
    </row>
    <row r="12" spans="1:7" x14ac:dyDescent="0.2">
      <c r="A12" s="67" t="s">
        <v>26</v>
      </c>
      <c r="B12" s="68">
        <v>4072</v>
      </c>
      <c r="C12" s="68">
        <v>4228</v>
      </c>
      <c r="D12" s="69">
        <v>96.31</v>
      </c>
      <c r="E12" s="68">
        <v>26567</v>
      </c>
      <c r="F12" s="68">
        <v>26103</v>
      </c>
      <c r="G12" s="69">
        <v>101.78</v>
      </c>
    </row>
    <row r="13" spans="1:7" x14ac:dyDescent="0.2">
      <c r="A13" s="67" t="s">
        <v>28</v>
      </c>
      <c r="B13" s="68">
        <v>2406</v>
      </c>
      <c r="C13" s="68">
        <v>2168</v>
      </c>
      <c r="D13" s="69">
        <v>110.98</v>
      </c>
      <c r="E13" s="68">
        <v>19721</v>
      </c>
      <c r="F13" s="68">
        <v>18976</v>
      </c>
      <c r="G13" s="69">
        <v>103.93</v>
      </c>
    </row>
    <row r="14" spans="1:7" x14ac:dyDescent="0.2">
      <c r="A14" s="67" t="s">
        <v>25</v>
      </c>
      <c r="B14" s="68">
        <v>2739</v>
      </c>
      <c r="C14" s="68">
        <v>3527</v>
      </c>
      <c r="D14" s="69">
        <v>77.66</v>
      </c>
      <c r="E14" s="68">
        <v>18291</v>
      </c>
      <c r="F14" s="68">
        <v>19114</v>
      </c>
      <c r="G14" s="69">
        <v>95.69</v>
      </c>
    </row>
    <row r="15" spans="1:7" x14ac:dyDescent="0.2">
      <c r="A15" s="67" t="s">
        <v>30</v>
      </c>
      <c r="B15" s="68">
        <v>1791</v>
      </c>
      <c r="C15" s="68">
        <v>2514</v>
      </c>
      <c r="D15" s="69">
        <v>71.239999999999995</v>
      </c>
      <c r="E15" s="68">
        <v>18201</v>
      </c>
      <c r="F15" s="68">
        <v>18189</v>
      </c>
      <c r="G15" s="69">
        <v>100.07</v>
      </c>
    </row>
    <row r="16" spans="1:7" x14ac:dyDescent="0.2">
      <c r="A16" s="67" t="s">
        <v>27</v>
      </c>
      <c r="B16" s="68">
        <v>2033</v>
      </c>
      <c r="C16" s="68">
        <v>1872</v>
      </c>
      <c r="D16" s="69">
        <v>108.6</v>
      </c>
      <c r="E16" s="68">
        <v>15862</v>
      </c>
      <c r="F16" s="68">
        <v>15792</v>
      </c>
      <c r="G16" s="69">
        <v>100.44</v>
      </c>
    </row>
    <row r="17" spans="1:7" x14ac:dyDescent="0.2">
      <c r="A17" s="67" t="s">
        <v>22</v>
      </c>
      <c r="B17" s="68">
        <v>1201</v>
      </c>
      <c r="C17" s="68">
        <v>1322</v>
      </c>
      <c r="D17" s="69">
        <v>90.85</v>
      </c>
      <c r="E17" s="68">
        <v>11316</v>
      </c>
      <c r="F17" s="68">
        <v>10514</v>
      </c>
      <c r="G17" s="69">
        <v>107.63</v>
      </c>
    </row>
    <row r="18" spans="1:7" x14ac:dyDescent="0.2">
      <c r="A18" s="67" t="s">
        <v>23</v>
      </c>
      <c r="B18" s="68">
        <v>1649</v>
      </c>
      <c r="C18" s="68">
        <v>1752</v>
      </c>
      <c r="D18" s="69">
        <v>94.12</v>
      </c>
      <c r="E18" s="68">
        <v>11231</v>
      </c>
      <c r="F18" s="68">
        <v>11232</v>
      </c>
      <c r="G18" s="69">
        <v>99.99</v>
      </c>
    </row>
    <row r="19" spans="1:7" x14ac:dyDescent="0.2">
      <c r="A19" s="67" t="s">
        <v>24</v>
      </c>
      <c r="B19" s="68">
        <v>1064</v>
      </c>
      <c r="C19" s="68">
        <v>1484</v>
      </c>
      <c r="D19" s="69">
        <v>71.7</v>
      </c>
      <c r="E19" s="68">
        <v>10907</v>
      </c>
      <c r="F19" s="68">
        <v>11095</v>
      </c>
      <c r="G19" s="69">
        <v>98.31</v>
      </c>
    </row>
    <row r="20" spans="1:7" x14ac:dyDescent="0.2">
      <c r="A20" s="67" t="s">
        <v>21</v>
      </c>
      <c r="B20" s="68">
        <v>812</v>
      </c>
      <c r="C20" s="68">
        <v>900</v>
      </c>
      <c r="D20" s="69">
        <v>90.22</v>
      </c>
      <c r="E20" s="68">
        <v>7892</v>
      </c>
      <c r="F20" s="68">
        <v>7712</v>
      </c>
      <c r="G20" s="69">
        <v>102.33</v>
      </c>
    </row>
    <row r="21" spans="1:7" x14ac:dyDescent="0.2">
      <c r="A21" s="67" t="s">
        <v>19</v>
      </c>
      <c r="B21" s="68">
        <v>411</v>
      </c>
      <c r="C21" s="68">
        <v>422</v>
      </c>
      <c r="D21" s="69">
        <v>97.39</v>
      </c>
      <c r="E21" s="68">
        <v>6203</v>
      </c>
      <c r="F21" s="68">
        <v>6355</v>
      </c>
      <c r="G21" s="69">
        <v>97.61</v>
      </c>
    </row>
    <row r="22" spans="1:7" x14ac:dyDescent="0.2">
      <c r="A22" s="67" t="s">
        <v>17</v>
      </c>
      <c r="B22" s="68">
        <v>301</v>
      </c>
      <c r="C22" s="68">
        <v>305</v>
      </c>
      <c r="D22" s="69">
        <v>98.69</v>
      </c>
      <c r="E22" s="68">
        <v>3415</v>
      </c>
      <c r="F22" s="68">
        <v>3544</v>
      </c>
      <c r="G22" s="69">
        <v>96.36</v>
      </c>
    </row>
    <row r="23" spans="1:7" x14ac:dyDescent="0.2">
      <c r="A23" s="67" t="s">
        <v>20</v>
      </c>
      <c r="B23" s="68">
        <v>55</v>
      </c>
      <c r="C23" s="68">
        <v>453</v>
      </c>
      <c r="D23" s="69">
        <v>12.14</v>
      </c>
      <c r="E23" s="68">
        <v>3323</v>
      </c>
      <c r="F23" s="68">
        <v>3726</v>
      </c>
      <c r="G23" s="69">
        <v>89.18</v>
      </c>
    </row>
    <row r="24" spans="1:7" x14ac:dyDescent="0.2">
      <c r="A24" s="67" t="s">
        <v>16</v>
      </c>
      <c r="B24" s="68">
        <v>112</v>
      </c>
      <c r="C24" s="68">
        <v>280</v>
      </c>
      <c r="D24" s="69">
        <v>40</v>
      </c>
      <c r="E24" s="68">
        <v>3255</v>
      </c>
      <c r="F24" s="68">
        <v>3998</v>
      </c>
      <c r="G24" s="69">
        <v>81.42</v>
      </c>
    </row>
    <row r="25" spans="1:7" x14ac:dyDescent="0.2">
      <c r="A25" s="67" t="s">
        <v>54</v>
      </c>
      <c r="B25" s="68">
        <v>171</v>
      </c>
      <c r="C25" s="68">
        <v>256</v>
      </c>
      <c r="D25" s="69">
        <v>66.8</v>
      </c>
      <c r="E25" s="68">
        <v>3241</v>
      </c>
      <c r="F25" s="68">
        <v>3708</v>
      </c>
      <c r="G25" s="69">
        <v>87.41</v>
      </c>
    </row>
    <row r="26" spans="1:7" x14ac:dyDescent="0.2">
      <c r="A26" s="67" t="s">
        <v>15</v>
      </c>
      <c r="B26" s="68">
        <v>209</v>
      </c>
      <c r="C26" s="68">
        <v>314</v>
      </c>
      <c r="D26" s="69">
        <v>66.56</v>
      </c>
      <c r="E26" s="68">
        <v>2894</v>
      </c>
      <c r="F26" s="68">
        <v>3295</v>
      </c>
      <c r="G26" s="69">
        <v>87.83</v>
      </c>
    </row>
    <row r="27" spans="1:7" x14ac:dyDescent="0.2">
      <c r="A27" s="67" t="s">
        <v>13</v>
      </c>
      <c r="B27" s="68">
        <v>408</v>
      </c>
      <c r="C27" s="68">
        <v>436</v>
      </c>
      <c r="D27" s="69">
        <v>93.58</v>
      </c>
      <c r="E27" s="68">
        <v>2335</v>
      </c>
      <c r="F27" s="68">
        <v>2260</v>
      </c>
      <c r="G27" s="69">
        <v>103.32</v>
      </c>
    </row>
    <row r="28" spans="1:7" x14ac:dyDescent="0.2">
      <c r="A28" s="67" t="s">
        <v>14</v>
      </c>
      <c r="B28" s="68">
        <v>63</v>
      </c>
      <c r="C28" s="68">
        <v>143</v>
      </c>
      <c r="D28" s="69">
        <v>44.06</v>
      </c>
      <c r="E28" s="68">
        <v>1801</v>
      </c>
      <c r="F28" s="68">
        <v>1902</v>
      </c>
      <c r="G28" s="69">
        <v>94.69</v>
      </c>
    </row>
    <row r="29" spans="1:7" x14ac:dyDescent="0.2">
      <c r="A29" s="67" t="s">
        <v>7</v>
      </c>
      <c r="B29" s="68">
        <v>51</v>
      </c>
      <c r="C29" s="68">
        <v>97</v>
      </c>
      <c r="D29" s="69">
        <v>52.58</v>
      </c>
      <c r="E29" s="68">
        <v>1178</v>
      </c>
      <c r="F29" s="68">
        <v>1378</v>
      </c>
      <c r="G29" s="69">
        <v>85.49</v>
      </c>
    </row>
    <row r="30" spans="1:7" x14ac:dyDescent="0.2">
      <c r="A30" s="67" t="s">
        <v>9</v>
      </c>
      <c r="B30" s="68">
        <v>40</v>
      </c>
      <c r="C30" s="68">
        <v>63</v>
      </c>
      <c r="D30" s="69">
        <v>63.49</v>
      </c>
      <c r="E30" s="68">
        <v>1133</v>
      </c>
      <c r="F30" s="68">
        <v>1332</v>
      </c>
      <c r="G30" s="69">
        <v>85.06</v>
      </c>
    </row>
    <row r="31" spans="1:7" x14ac:dyDescent="0.2">
      <c r="A31" s="67" t="s">
        <v>153</v>
      </c>
      <c r="B31" s="68">
        <v>33</v>
      </c>
      <c r="C31" s="68">
        <v>80</v>
      </c>
      <c r="D31" s="69">
        <v>41.25</v>
      </c>
      <c r="E31" s="68">
        <v>973</v>
      </c>
      <c r="F31" s="68">
        <v>1049</v>
      </c>
      <c r="G31" s="69">
        <v>92.76</v>
      </c>
    </row>
    <row r="32" spans="1:7" x14ac:dyDescent="0.2">
      <c r="A32" s="67" t="s">
        <v>11</v>
      </c>
      <c r="B32" s="68">
        <v>39</v>
      </c>
      <c r="C32" s="68">
        <v>67</v>
      </c>
      <c r="D32" s="69">
        <v>58.21</v>
      </c>
      <c r="E32" s="68">
        <v>945</v>
      </c>
      <c r="F32" s="68">
        <v>1197</v>
      </c>
      <c r="G32" s="69">
        <v>78.95</v>
      </c>
    </row>
    <row r="33" spans="1:7" x14ac:dyDescent="0.2">
      <c r="A33" s="67" t="s">
        <v>10</v>
      </c>
      <c r="B33" s="68">
        <v>36</v>
      </c>
      <c r="C33" s="68">
        <v>55</v>
      </c>
      <c r="D33" s="69">
        <v>65.45</v>
      </c>
      <c r="E33" s="68">
        <v>880</v>
      </c>
      <c r="F33" s="68">
        <v>1002</v>
      </c>
      <c r="G33" s="69">
        <v>87.82</v>
      </c>
    </row>
    <row r="34" spans="1:7" x14ac:dyDescent="0.2">
      <c r="A34" s="67" t="s">
        <v>5</v>
      </c>
      <c r="B34" s="68">
        <v>47</v>
      </c>
      <c r="C34" s="68">
        <v>91</v>
      </c>
      <c r="D34" s="69">
        <v>51.65</v>
      </c>
      <c r="E34" s="68">
        <v>799</v>
      </c>
      <c r="F34" s="68">
        <v>766</v>
      </c>
      <c r="G34" s="69">
        <v>104.31</v>
      </c>
    </row>
    <row r="35" spans="1:7" x14ac:dyDescent="0.2">
      <c r="A35" s="67" t="s">
        <v>8</v>
      </c>
      <c r="B35" s="68">
        <v>24</v>
      </c>
      <c r="C35" s="68">
        <v>42</v>
      </c>
      <c r="D35" s="69">
        <v>57.14</v>
      </c>
      <c r="E35" s="68">
        <v>732</v>
      </c>
      <c r="F35" s="68">
        <v>851</v>
      </c>
      <c r="G35" s="69">
        <v>86.02</v>
      </c>
    </row>
    <row r="36" spans="1:7" x14ac:dyDescent="0.2">
      <c r="A36" s="67" t="s">
        <v>3</v>
      </c>
      <c r="B36" s="68">
        <f>84+7</f>
        <v>91</v>
      </c>
      <c r="C36" s="68">
        <v>127</v>
      </c>
      <c r="D36" s="69">
        <v>66.14</v>
      </c>
      <c r="E36" s="68">
        <f>444+34</f>
        <v>478</v>
      </c>
      <c r="F36" s="68">
        <f>538+21</f>
        <v>559</v>
      </c>
      <c r="G36" s="69">
        <v>82.53</v>
      </c>
    </row>
    <row r="37" spans="1:7" x14ac:dyDescent="0.2">
      <c r="A37" s="67" t="s">
        <v>6</v>
      </c>
      <c r="B37" s="68">
        <v>18</v>
      </c>
      <c r="C37" s="68">
        <v>26</v>
      </c>
      <c r="D37" s="69">
        <v>69.23</v>
      </c>
      <c r="E37" s="68">
        <v>437</v>
      </c>
      <c r="F37" s="68">
        <v>606</v>
      </c>
      <c r="G37" s="69">
        <v>72.11</v>
      </c>
    </row>
    <row r="38" spans="1:7" x14ac:dyDescent="0.2">
      <c r="A38" s="67" t="s">
        <v>4</v>
      </c>
      <c r="B38" s="68">
        <v>97</v>
      </c>
      <c r="C38" s="68">
        <v>129</v>
      </c>
      <c r="D38" s="69">
        <v>75.19</v>
      </c>
      <c r="E38" s="68">
        <v>314</v>
      </c>
      <c r="F38" s="68">
        <v>438</v>
      </c>
      <c r="G38" s="69">
        <v>71.69</v>
      </c>
    </row>
    <row r="39" spans="1:7" x14ac:dyDescent="0.2">
      <c r="A39" s="67" t="s">
        <v>2</v>
      </c>
      <c r="B39" s="68">
        <v>39</v>
      </c>
      <c r="C39" s="68">
        <v>62</v>
      </c>
      <c r="D39" s="69">
        <v>62.9</v>
      </c>
      <c r="E39" s="68">
        <v>237</v>
      </c>
      <c r="F39" s="68">
        <v>270</v>
      </c>
      <c r="G39" s="69">
        <v>87.78</v>
      </c>
    </row>
    <row r="40" spans="1:7" x14ac:dyDescent="0.2">
      <c r="A40" s="67" t="s">
        <v>1</v>
      </c>
      <c r="B40" s="68">
        <v>18</v>
      </c>
      <c r="C40" s="68">
        <v>64</v>
      </c>
      <c r="D40" s="69">
        <v>28.12</v>
      </c>
      <c r="E40" s="68">
        <v>198</v>
      </c>
      <c r="F40" s="68">
        <v>269</v>
      </c>
      <c r="G40" s="69">
        <v>73.61</v>
      </c>
    </row>
    <row r="42" spans="1:7" x14ac:dyDescent="0.2">
      <c r="A42" s="71" t="s">
        <v>0</v>
      </c>
      <c r="B42" s="72">
        <f>SUBTOTAL(109,B9:B40)</f>
        <v>30680</v>
      </c>
      <c r="C42" s="72">
        <f>SUBTOTAL(109,C9:C40)</f>
        <v>37147</v>
      </c>
      <c r="D42" s="73">
        <f>IFERROR(SUM(B1:B40)/SUM(C1:C40)*100, 0)</f>
        <v>82.590787950574736</v>
      </c>
      <c r="E42" s="72">
        <f>SUBTOTAL(109,E9:E40)</f>
        <v>264005</v>
      </c>
      <c r="F42" s="72">
        <f>SUBTOTAL(109,F9:F40)</f>
        <v>270973</v>
      </c>
      <c r="G42" s="73">
        <f>IFERROR(SUM(E1:E40)/SUM(F1:F40)*100, 0)</f>
        <v>97.42852608931517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2CC7-8DBE-4E8A-9C09-7BF1CE872AF3}">
  <dimension ref="A1:G42"/>
  <sheetViews>
    <sheetView workbookViewId="0">
      <pane ySplit="8" topLeftCell="A9" activePane="bottomLeft" state="frozen"/>
      <selection pane="bottomLeft"/>
    </sheetView>
  </sheetViews>
  <sheetFormatPr defaultColWidth="8.85546875" defaultRowHeight="12.75" customHeight="1" x14ac:dyDescent="0.2"/>
  <cols>
    <col min="1" max="1" width="39.5703125" style="77" customWidth="1"/>
    <col min="2" max="2" width="10.140625" style="77" customWidth="1"/>
    <col min="3" max="3" width="11.7109375" style="77" customWidth="1"/>
    <col min="4" max="4" width="9.5703125" style="77" customWidth="1"/>
    <col min="5" max="5" width="10" style="77" customWidth="1"/>
    <col min="6" max="6" width="11.5703125" style="77" customWidth="1"/>
    <col min="7" max="7" width="10.710937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161</v>
      </c>
    </row>
    <row r="4" spans="1:7" x14ac:dyDescent="0.2">
      <c r="A4" s="77" t="s">
        <v>162</v>
      </c>
    </row>
    <row r="5" spans="1:7" x14ac:dyDescent="0.2">
      <c r="A5" s="77" t="s">
        <v>40</v>
      </c>
    </row>
    <row r="6" spans="1:7" x14ac:dyDescent="0.2">
      <c r="A6" s="1" t="s">
        <v>163</v>
      </c>
    </row>
    <row r="7" spans="1:7" x14ac:dyDescent="0.2">
      <c r="B7" s="78"/>
      <c r="C7" s="78"/>
      <c r="D7" s="79"/>
      <c r="E7" s="78"/>
      <c r="F7" s="78"/>
      <c r="G7" s="79"/>
    </row>
    <row r="8" spans="1:7" ht="37.9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4310</v>
      </c>
      <c r="C9" s="78">
        <v>4223</v>
      </c>
      <c r="D9" s="79">
        <v>102.06</v>
      </c>
      <c r="E9" s="78">
        <v>32134</v>
      </c>
      <c r="F9" s="78">
        <v>32255</v>
      </c>
      <c r="G9" s="79">
        <v>99.62</v>
      </c>
    </row>
    <row r="10" spans="1:7" x14ac:dyDescent="0.2">
      <c r="A10" s="77" t="s">
        <v>31</v>
      </c>
      <c r="B10" s="78">
        <v>4049</v>
      </c>
      <c r="C10" s="78">
        <v>3206</v>
      </c>
      <c r="D10" s="79">
        <v>126.29</v>
      </c>
      <c r="E10" s="78">
        <v>25838</v>
      </c>
      <c r="F10" s="78">
        <v>24202</v>
      </c>
      <c r="G10" s="79">
        <v>106.76</v>
      </c>
    </row>
    <row r="11" spans="1:7" x14ac:dyDescent="0.2">
      <c r="A11" s="77" t="s">
        <v>29</v>
      </c>
      <c r="B11" s="78">
        <v>3287</v>
      </c>
      <c r="C11" s="78">
        <v>3008</v>
      </c>
      <c r="D11" s="79">
        <v>109.28</v>
      </c>
      <c r="E11" s="78">
        <v>23955</v>
      </c>
      <c r="F11" s="78">
        <v>22448</v>
      </c>
      <c r="G11" s="79">
        <v>106.71</v>
      </c>
    </row>
    <row r="12" spans="1:7" x14ac:dyDescent="0.2">
      <c r="A12" s="77" t="s">
        <v>26</v>
      </c>
      <c r="B12" s="78">
        <v>3378</v>
      </c>
      <c r="C12" s="78">
        <v>2713</v>
      </c>
      <c r="D12" s="79">
        <v>124.51</v>
      </c>
      <c r="E12" s="78">
        <v>23804</v>
      </c>
      <c r="F12" s="78">
        <v>20371</v>
      </c>
      <c r="G12" s="79">
        <v>116.85</v>
      </c>
    </row>
    <row r="13" spans="1:7" x14ac:dyDescent="0.2">
      <c r="A13" s="77" t="s">
        <v>28</v>
      </c>
      <c r="B13" s="78">
        <v>2168</v>
      </c>
      <c r="C13" s="78">
        <v>1684</v>
      </c>
      <c r="D13" s="79">
        <v>128.74</v>
      </c>
      <c r="E13" s="78">
        <v>17847</v>
      </c>
      <c r="F13" s="78">
        <v>16052</v>
      </c>
      <c r="G13" s="79">
        <v>111.18</v>
      </c>
    </row>
    <row r="14" spans="1:7" x14ac:dyDescent="0.2">
      <c r="A14" s="77" t="s">
        <v>30</v>
      </c>
      <c r="B14" s="78">
        <v>1953</v>
      </c>
      <c r="C14" s="78">
        <v>1930</v>
      </c>
      <c r="D14" s="79">
        <v>101.19</v>
      </c>
      <c r="E14" s="78">
        <v>16359</v>
      </c>
      <c r="F14" s="78">
        <v>15419</v>
      </c>
      <c r="G14" s="79">
        <v>106.1</v>
      </c>
    </row>
    <row r="15" spans="1:7" x14ac:dyDescent="0.2">
      <c r="A15" s="77" t="s">
        <v>25</v>
      </c>
      <c r="B15" s="78">
        <v>2591</v>
      </c>
      <c r="C15" s="78">
        <v>2330</v>
      </c>
      <c r="D15" s="79">
        <v>111.2</v>
      </c>
      <c r="E15" s="78">
        <v>16023</v>
      </c>
      <c r="F15" s="78">
        <v>14184</v>
      </c>
      <c r="G15" s="79">
        <v>112.97</v>
      </c>
    </row>
    <row r="16" spans="1:7" x14ac:dyDescent="0.2">
      <c r="A16" s="77" t="s">
        <v>27</v>
      </c>
      <c r="B16" s="78">
        <v>1302</v>
      </c>
      <c r="C16" s="78">
        <v>1480</v>
      </c>
      <c r="D16" s="79">
        <v>87.97</v>
      </c>
      <c r="E16" s="78">
        <v>13695</v>
      </c>
      <c r="F16" s="78">
        <v>14320</v>
      </c>
      <c r="G16" s="79">
        <v>95.64</v>
      </c>
    </row>
    <row r="17" spans="1:7" x14ac:dyDescent="0.2">
      <c r="A17" s="77" t="s">
        <v>24</v>
      </c>
      <c r="B17" s="78">
        <v>1379</v>
      </c>
      <c r="C17" s="78">
        <v>1160</v>
      </c>
      <c r="D17" s="79">
        <v>118.88</v>
      </c>
      <c r="E17" s="78">
        <v>10829</v>
      </c>
      <c r="F17" s="78">
        <v>9376</v>
      </c>
      <c r="G17" s="79">
        <v>115.5</v>
      </c>
    </row>
    <row r="18" spans="1:7" x14ac:dyDescent="0.2">
      <c r="A18" s="77" t="s">
        <v>22</v>
      </c>
      <c r="B18" s="78">
        <v>1143</v>
      </c>
      <c r="C18" s="78">
        <v>1064</v>
      </c>
      <c r="D18" s="79">
        <v>107.42</v>
      </c>
      <c r="E18" s="78">
        <v>9980</v>
      </c>
      <c r="F18" s="78">
        <v>8774</v>
      </c>
      <c r="G18" s="79">
        <v>113.75</v>
      </c>
    </row>
    <row r="19" spans="1:7" x14ac:dyDescent="0.2">
      <c r="A19" s="77" t="s">
        <v>23</v>
      </c>
      <c r="B19" s="78">
        <v>1414</v>
      </c>
      <c r="C19" s="78">
        <v>1371</v>
      </c>
      <c r="D19" s="79">
        <v>103.14</v>
      </c>
      <c r="E19" s="78">
        <v>9713</v>
      </c>
      <c r="F19" s="78">
        <v>8748</v>
      </c>
      <c r="G19" s="79">
        <v>111.03</v>
      </c>
    </row>
    <row r="20" spans="1:7" x14ac:dyDescent="0.2">
      <c r="A20" s="77" t="s">
        <v>21</v>
      </c>
      <c r="B20" s="78">
        <v>734</v>
      </c>
      <c r="C20" s="78">
        <v>663</v>
      </c>
      <c r="D20" s="79">
        <v>110.71</v>
      </c>
      <c r="E20" s="78">
        <v>7356</v>
      </c>
      <c r="F20" s="78">
        <v>6631</v>
      </c>
      <c r="G20" s="79">
        <v>110.93</v>
      </c>
    </row>
    <row r="21" spans="1:7" x14ac:dyDescent="0.2">
      <c r="A21" s="77" t="s">
        <v>19</v>
      </c>
      <c r="B21" s="78">
        <v>339</v>
      </c>
      <c r="C21" s="78">
        <v>263</v>
      </c>
      <c r="D21" s="79">
        <v>128.9</v>
      </c>
      <c r="E21" s="78">
        <v>5520</v>
      </c>
      <c r="F21" s="78">
        <v>5081</v>
      </c>
      <c r="G21" s="79">
        <v>108.64</v>
      </c>
    </row>
    <row r="22" spans="1:7" x14ac:dyDescent="0.2">
      <c r="A22" s="77" t="s">
        <v>20</v>
      </c>
      <c r="B22" s="78">
        <v>400</v>
      </c>
      <c r="C22" s="78">
        <v>301</v>
      </c>
      <c r="D22" s="79">
        <v>132.88999999999999</v>
      </c>
      <c r="E22" s="78">
        <v>3419</v>
      </c>
      <c r="F22" s="78">
        <v>3363</v>
      </c>
      <c r="G22" s="79">
        <v>101.67</v>
      </c>
    </row>
    <row r="23" spans="1:7" x14ac:dyDescent="0.2">
      <c r="A23" s="77" t="s">
        <v>17</v>
      </c>
      <c r="B23" s="78">
        <v>285</v>
      </c>
      <c r="C23" s="78">
        <v>277</v>
      </c>
      <c r="D23" s="79">
        <v>102.89</v>
      </c>
      <c r="E23" s="78">
        <v>3153</v>
      </c>
      <c r="F23" s="78">
        <v>3081</v>
      </c>
      <c r="G23" s="79">
        <v>102.34</v>
      </c>
    </row>
    <row r="24" spans="1:7" x14ac:dyDescent="0.2">
      <c r="A24" s="86" t="s">
        <v>54</v>
      </c>
      <c r="B24" s="78">
        <v>179</v>
      </c>
      <c r="C24" s="78">
        <v>243</v>
      </c>
      <c r="D24" s="79">
        <v>73.66</v>
      </c>
      <c r="E24" s="78">
        <v>3128</v>
      </c>
      <c r="F24" s="78">
        <v>3096</v>
      </c>
      <c r="G24" s="79">
        <v>101.03</v>
      </c>
    </row>
    <row r="25" spans="1:7" x14ac:dyDescent="0.2">
      <c r="A25" s="77" t="s">
        <v>16</v>
      </c>
      <c r="B25" s="78">
        <v>198</v>
      </c>
      <c r="C25" s="78">
        <v>180</v>
      </c>
      <c r="D25" s="79">
        <v>110</v>
      </c>
      <c r="E25" s="78">
        <v>3036</v>
      </c>
      <c r="F25" s="78">
        <v>2943</v>
      </c>
      <c r="G25" s="79">
        <v>103.16</v>
      </c>
    </row>
    <row r="26" spans="1:7" x14ac:dyDescent="0.2">
      <c r="A26" s="77" t="s">
        <v>15</v>
      </c>
      <c r="B26" s="78">
        <v>217</v>
      </c>
      <c r="C26" s="78">
        <v>199</v>
      </c>
      <c r="D26" s="79">
        <v>109.05</v>
      </c>
      <c r="E26" s="78">
        <v>2690</v>
      </c>
      <c r="F26" s="78">
        <v>2556</v>
      </c>
      <c r="G26" s="79">
        <v>105.24</v>
      </c>
    </row>
    <row r="27" spans="1:7" x14ac:dyDescent="0.2">
      <c r="A27" s="77" t="s">
        <v>13</v>
      </c>
      <c r="B27" s="78">
        <v>310</v>
      </c>
      <c r="C27" s="78">
        <v>217</v>
      </c>
      <c r="D27" s="79">
        <v>142.86000000000001</v>
      </c>
      <c r="E27" s="78">
        <v>2081</v>
      </c>
      <c r="F27" s="78">
        <v>1978</v>
      </c>
      <c r="G27" s="79">
        <v>105.21</v>
      </c>
    </row>
    <row r="28" spans="1:7" x14ac:dyDescent="0.2">
      <c r="A28" s="77" t="s">
        <v>14</v>
      </c>
      <c r="B28" s="78">
        <v>84</v>
      </c>
      <c r="C28" s="78">
        <v>132</v>
      </c>
      <c r="D28" s="79">
        <v>63.64</v>
      </c>
      <c r="E28" s="78">
        <v>1759</v>
      </c>
      <c r="F28" s="78">
        <v>1766</v>
      </c>
      <c r="G28" s="79">
        <v>99.6</v>
      </c>
    </row>
    <row r="29" spans="1:7" x14ac:dyDescent="0.2">
      <c r="A29" s="77" t="s">
        <v>7</v>
      </c>
      <c r="B29" s="78">
        <v>53</v>
      </c>
      <c r="C29" s="78">
        <v>34</v>
      </c>
      <c r="D29" s="79">
        <v>155.88</v>
      </c>
      <c r="E29" s="78">
        <v>1152</v>
      </c>
      <c r="F29" s="78">
        <v>1122</v>
      </c>
      <c r="G29" s="79">
        <v>102.67</v>
      </c>
    </row>
    <row r="30" spans="1:7" x14ac:dyDescent="0.2">
      <c r="A30" s="77" t="s">
        <v>9</v>
      </c>
      <c r="B30" s="78">
        <v>54</v>
      </c>
      <c r="C30" s="78">
        <v>88</v>
      </c>
      <c r="D30" s="79">
        <v>61.36</v>
      </c>
      <c r="E30" s="78">
        <v>1109</v>
      </c>
      <c r="F30" s="78">
        <v>1013</v>
      </c>
      <c r="G30" s="79">
        <v>109.48</v>
      </c>
    </row>
    <row r="31" spans="1:7" x14ac:dyDescent="0.2">
      <c r="A31" s="77" t="s">
        <v>11</v>
      </c>
      <c r="B31" s="78">
        <v>27</v>
      </c>
      <c r="C31" s="78">
        <v>80</v>
      </c>
      <c r="D31" s="79">
        <v>33.75</v>
      </c>
      <c r="E31" s="78">
        <v>925</v>
      </c>
      <c r="F31" s="78">
        <v>964</v>
      </c>
      <c r="G31" s="79">
        <v>95.95</v>
      </c>
    </row>
    <row r="32" spans="1:7" x14ac:dyDescent="0.2">
      <c r="A32" s="77" t="s">
        <v>12</v>
      </c>
      <c r="B32" s="78">
        <v>65</v>
      </c>
      <c r="C32" s="78">
        <v>56</v>
      </c>
      <c r="D32" s="79">
        <v>116.07</v>
      </c>
      <c r="E32" s="78">
        <v>924</v>
      </c>
      <c r="F32" s="78">
        <v>808</v>
      </c>
      <c r="G32" s="79">
        <v>114.36</v>
      </c>
    </row>
    <row r="33" spans="1:7" x14ac:dyDescent="0.2">
      <c r="A33" s="77" t="s">
        <v>10</v>
      </c>
      <c r="B33" s="78">
        <v>51</v>
      </c>
      <c r="C33" s="78">
        <v>57</v>
      </c>
      <c r="D33" s="79">
        <v>89.47</v>
      </c>
      <c r="E33" s="78">
        <v>923</v>
      </c>
      <c r="F33" s="78">
        <v>860</v>
      </c>
      <c r="G33" s="79">
        <v>107.33</v>
      </c>
    </row>
    <row r="34" spans="1:7" x14ac:dyDescent="0.2">
      <c r="A34" s="77" t="s">
        <v>8</v>
      </c>
      <c r="B34" s="78">
        <v>67</v>
      </c>
      <c r="C34" s="78">
        <v>65</v>
      </c>
      <c r="D34" s="79">
        <v>103.08</v>
      </c>
      <c r="E34" s="78">
        <v>701</v>
      </c>
      <c r="F34" s="78">
        <v>722</v>
      </c>
      <c r="G34" s="79">
        <v>97.09</v>
      </c>
    </row>
    <row r="35" spans="1:7" x14ac:dyDescent="0.2">
      <c r="A35" s="77" t="s">
        <v>5</v>
      </c>
      <c r="B35" s="78">
        <v>56</v>
      </c>
      <c r="C35" s="78">
        <v>39</v>
      </c>
      <c r="D35" s="79">
        <v>143.59</v>
      </c>
      <c r="E35" s="78">
        <v>642</v>
      </c>
      <c r="F35" s="78">
        <v>583</v>
      </c>
      <c r="G35" s="79">
        <v>110.12</v>
      </c>
    </row>
    <row r="36" spans="1:7" x14ac:dyDescent="0.2">
      <c r="A36" s="77" t="s">
        <v>6</v>
      </c>
      <c r="B36" s="78">
        <v>21</v>
      </c>
      <c r="C36" s="78">
        <v>15</v>
      </c>
      <c r="D36" s="79">
        <v>140</v>
      </c>
      <c r="E36" s="78">
        <v>484</v>
      </c>
      <c r="F36" s="78">
        <v>524</v>
      </c>
      <c r="G36" s="79">
        <v>92.37</v>
      </c>
    </row>
    <row r="37" spans="1:7" x14ac:dyDescent="0.2">
      <c r="A37" s="77" t="s">
        <v>3</v>
      </c>
      <c r="B37" s="78">
        <v>67</v>
      </c>
      <c r="C37" s="78">
        <v>57</v>
      </c>
      <c r="D37" s="79">
        <v>117.54</v>
      </c>
      <c r="E37" s="78">
        <f>422+33</f>
        <v>455</v>
      </c>
      <c r="F37" s="78">
        <f>373+31</f>
        <v>404</v>
      </c>
      <c r="G37" s="79">
        <v>113.14</v>
      </c>
    </row>
    <row r="38" spans="1:7" x14ac:dyDescent="0.2">
      <c r="A38" s="77" t="s">
        <v>4</v>
      </c>
      <c r="B38" s="78">
        <v>82</v>
      </c>
      <c r="C38" s="78">
        <v>102</v>
      </c>
      <c r="D38" s="79">
        <v>80.39</v>
      </c>
      <c r="E38" s="78">
        <v>305</v>
      </c>
      <c r="F38" s="78">
        <v>334</v>
      </c>
      <c r="G38" s="79">
        <v>91.32</v>
      </c>
    </row>
    <row r="39" spans="1:7" x14ac:dyDescent="0.2">
      <c r="A39" s="77" t="s">
        <v>2</v>
      </c>
      <c r="B39" s="78">
        <v>14</v>
      </c>
      <c r="C39" s="78">
        <v>29</v>
      </c>
      <c r="D39" s="79">
        <v>48.28</v>
      </c>
      <c r="E39" s="78">
        <v>239</v>
      </c>
      <c r="F39" s="78">
        <v>201</v>
      </c>
      <c r="G39" s="79">
        <v>118.91</v>
      </c>
    </row>
    <row r="40" spans="1:7" x14ac:dyDescent="0.2">
      <c r="A40" s="77" t="s">
        <v>1</v>
      </c>
      <c r="B40" s="78">
        <v>32</v>
      </c>
      <c r="C40" s="78">
        <v>18</v>
      </c>
      <c r="D40" s="79">
        <v>177.78</v>
      </c>
      <c r="E40" s="78">
        <v>233</v>
      </c>
      <c r="F40" s="78">
        <v>216</v>
      </c>
      <c r="G40" s="79">
        <v>107.87</v>
      </c>
    </row>
    <row r="42" spans="1:7" x14ac:dyDescent="0.2">
      <c r="A42" s="81" t="s">
        <v>0</v>
      </c>
      <c r="B42" s="82">
        <f>SUBTOTAL(109,B9:B40)</f>
        <v>30309</v>
      </c>
      <c r="C42" s="82">
        <f>SUBTOTAL(109,C9:C40)</f>
        <v>27284</v>
      </c>
      <c r="D42" s="83">
        <f>IFERROR(SUM(B1:B40)/SUM(C1:C40)*100, 0)</f>
        <v>111.08708400527783</v>
      </c>
      <c r="E42" s="82">
        <f>SUBTOTAL(109,E9:E40)</f>
        <v>240411</v>
      </c>
      <c r="F42" s="82">
        <f>SUBTOTAL(109,F9:F40)</f>
        <v>224395</v>
      </c>
      <c r="G42" s="83">
        <f>IFERROR(SUM(E1:E40)/SUM(F1:F40)*100, 0)</f>
        <v>107.13741393524812</v>
      </c>
    </row>
  </sheetData>
  <pageMargins left="0.15748031496062992" right="0.15748031496062992" top="0.98425196850393704" bottom="0.98425196850393704" header="0.51181102362204722" footer="0.51181102362204722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021C4-329E-433E-811A-4003B07CFAD9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7.28515625" style="77" customWidth="1"/>
    <col min="2" max="2" width="8.5703125" style="77" customWidth="1"/>
    <col min="3" max="3" width="11.85546875" style="77" customWidth="1"/>
    <col min="4" max="5" width="9.140625" style="77" customWidth="1"/>
    <col min="6" max="6" width="11.7109375" style="77" customWidth="1"/>
    <col min="7" max="7" width="8.570312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161</v>
      </c>
    </row>
    <row r="4" spans="1:7" x14ac:dyDescent="0.2">
      <c r="A4" s="77" t="s">
        <v>164</v>
      </c>
    </row>
    <row r="5" spans="1:7" x14ac:dyDescent="0.2">
      <c r="A5" s="77" t="s">
        <v>40</v>
      </c>
    </row>
    <row r="6" spans="1:7" x14ac:dyDescent="0.2">
      <c r="A6" s="1" t="s">
        <v>165</v>
      </c>
    </row>
    <row r="7" spans="1:7" x14ac:dyDescent="0.2">
      <c r="B7" s="78"/>
      <c r="C7" s="78"/>
      <c r="D7" s="79"/>
      <c r="E7" s="78"/>
      <c r="F7" s="78"/>
      <c r="G7" s="79"/>
    </row>
    <row r="8" spans="1:7" ht="39.6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2659</v>
      </c>
      <c r="C9" s="78">
        <v>3957</v>
      </c>
      <c r="D9" s="79">
        <v>67.2</v>
      </c>
      <c r="E9" s="78">
        <v>26359</v>
      </c>
      <c r="F9" s="78">
        <v>28445</v>
      </c>
      <c r="G9" s="79">
        <v>92.67</v>
      </c>
    </row>
    <row r="10" spans="1:7" x14ac:dyDescent="0.2">
      <c r="A10" s="77" t="s">
        <v>31</v>
      </c>
      <c r="B10" s="78">
        <v>2923</v>
      </c>
      <c r="C10" s="78">
        <v>3034</v>
      </c>
      <c r="D10" s="79">
        <v>96.34</v>
      </c>
      <c r="E10" s="78">
        <v>22086</v>
      </c>
      <c r="F10" s="78">
        <v>21540</v>
      </c>
      <c r="G10" s="79">
        <v>102.53</v>
      </c>
    </row>
    <row r="11" spans="1:7" x14ac:dyDescent="0.2">
      <c r="A11" s="77" t="s">
        <v>26</v>
      </c>
      <c r="B11" s="78">
        <v>2498</v>
      </c>
      <c r="C11" s="78">
        <v>2684</v>
      </c>
      <c r="D11" s="79">
        <v>93.07</v>
      </c>
      <c r="E11" s="78">
        <v>18462</v>
      </c>
      <c r="F11" s="78">
        <v>16670</v>
      </c>
      <c r="G11" s="79">
        <v>110.75</v>
      </c>
    </row>
    <row r="12" spans="1:7" x14ac:dyDescent="0.2">
      <c r="A12" s="77" t="s">
        <v>29</v>
      </c>
      <c r="B12" s="78">
        <v>1653</v>
      </c>
      <c r="C12" s="78">
        <v>2261</v>
      </c>
      <c r="D12" s="79">
        <v>73.11</v>
      </c>
      <c r="E12" s="78">
        <v>17017</v>
      </c>
      <c r="F12" s="78">
        <v>17963</v>
      </c>
      <c r="G12" s="79">
        <v>94.73</v>
      </c>
    </row>
    <row r="13" spans="1:7" x14ac:dyDescent="0.2">
      <c r="A13" s="77" t="s">
        <v>28</v>
      </c>
      <c r="B13" s="78">
        <v>1549</v>
      </c>
      <c r="C13" s="78">
        <v>1660</v>
      </c>
      <c r="D13" s="79">
        <v>93.31</v>
      </c>
      <c r="E13" s="78">
        <v>15362</v>
      </c>
      <c r="F13" s="78">
        <v>14219</v>
      </c>
      <c r="G13" s="79">
        <v>108.04</v>
      </c>
    </row>
    <row r="14" spans="1:7" x14ac:dyDescent="0.2">
      <c r="A14" s="77" t="s">
        <v>30</v>
      </c>
      <c r="B14" s="78">
        <v>1171</v>
      </c>
      <c r="C14" s="78">
        <v>1455</v>
      </c>
      <c r="D14" s="79">
        <v>80.48</v>
      </c>
      <c r="E14" s="78">
        <v>13594</v>
      </c>
      <c r="F14" s="78">
        <v>13401</v>
      </c>
      <c r="G14" s="79">
        <v>101.44</v>
      </c>
    </row>
    <row r="15" spans="1:7" x14ac:dyDescent="0.2">
      <c r="A15" s="77" t="s">
        <v>27</v>
      </c>
      <c r="B15" s="78">
        <v>1324</v>
      </c>
      <c r="C15" s="78">
        <v>1253</v>
      </c>
      <c r="D15" s="79">
        <v>105.67</v>
      </c>
      <c r="E15" s="78">
        <v>12511</v>
      </c>
      <c r="F15" s="78">
        <v>13003</v>
      </c>
      <c r="G15" s="79">
        <v>96.22</v>
      </c>
    </row>
    <row r="16" spans="1:7" x14ac:dyDescent="0.2">
      <c r="A16" s="77" t="s">
        <v>25</v>
      </c>
      <c r="B16" s="78">
        <v>1447</v>
      </c>
      <c r="C16" s="78">
        <v>2091</v>
      </c>
      <c r="D16" s="79">
        <v>69.2</v>
      </c>
      <c r="E16" s="78">
        <v>10806</v>
      </c>
      <c r="F16" s="78">
        <v>11388</v>
      </c>
      <c r="G16" s="79">
        <v>94.89</v>
      </c>
    </row>
    <row r="17" spans="1:7" x14ac:dyDescent="0.2">
      <c r="A17" s="77" t="s">
        <v>24</v>
      </c>
      <c r="B17" s="78">
        <v>750</v>
      </c>
      <c r="C17" s="78">
        <v>1016</v>
      </c>
      <c r="D17" s="79">
        <v>73.819999999999993</v>
      </c>
      <c r="E17" s="78">
        <v>7782</v>
      </c>
      <c r="F17" s="78">
        <v>8222</v>
      </c>
      <c r="G17" s="79">
        <v>94.65</v>
      </c>
    </row>
    <row r="18" spans="1:7" x14ac:dyDescent="0.2">
      <c r="A18" s="77" t="s">
        <v>23</v>
      </c>
      <c r="B18" s="78">
        <v>1044</v>
      </c>
      <c r="C18" s="78">
        <v>1034</v>
      </c>
      <c r="D18" s="79">
        <v>100.97</v>
      </c>
      <c r="E18" s="78">
        <v>7622</v>
      </c>
      <c r="F18" s="78">
        <v>7739</v>
      </c>
      <c r="G18" s="79">
        <v>98.49</v>
      </c>
    </row>
    <row r="19" spans="1:7" x14ac:dyDescent="0.2">
      <c r="A19" s="77" t="s">
        <v>22</v>
      </c>
      <c r="B19" s="78">
        <v>815</v>
      </c>
      <c r="C19" s="78">
        <v>715</v>
      </c>
      <c r="D19" s="79">
        <v>113.99</v>
      </c>
      <c r="E19" s="78">
        <v>7364</v>
      </c>
      <c r="F19" s="78">
        <v>7391</v>
      </c>
      <c r="G19" s="79">
        <v>99.63</v>
      </c>
    </row>
    <row r="20" spans="1:7" x14ac:dyDescent="0.2">
      <c r="A20" s="77" t="s">
        <v>21</v>
      </c>
      <c r="B20" s="78">
        <v>484</v>
      </c>
      <c r="C20" s="78">
        <v>423</v>
      </c>
      <c r="D20" s="79">
        <v>114.42</v>
      </c>
      <c r="E20" s="78">
        <v>5755</v>
      </c>
      <c r="F20" s="78">
        <v>5182</v>
      </c>
      <c r="G20" s="79">
        <v>111.06</v>
      </c>
    </row>
    <row r="21" spans="1:7" x14ac:dyDescent="0.2">
      <c r="A21" s="77" t="s">
        <v>19</v>
      </c>
      <c r="B21" s="78">
        <v>213</v>
      </c>
      <c r="C21" s="78">
        <v>207</v>
      </c>
      <c r="D21" s="79">
        <v>102.9</v>
      </c>
      <c r="E21" s="78">
        <v>3976</v>
      </c>
      <c r="F21" s="78">
        <v>3909</v>
      </c>
      <c r="G21" s="79">
        <v>101.71</v>
      </c>
    </row>
    <row r="22" spans="1:7" x14ac:dyDescent="0.2">
      <c r="A22" s="77" t="s">
        <v>20</v>
      </c>
      <c r="B22" s="78">
        <v>24</v>
      </c>
      <c r="C22" s="78">
        <v>317</v>
      </c>
      <c r="D22" s="79">
        <v>7.57</v>
      </c>
      <c r="E22" s="78">
        <v>2550</v>
      </c>
      <c r="F22" s="78">
        <v>2814</v>
      </c>
      <c r="G22" s="79">
        <v>90.62</v>
      </c>
    </row>
    <row r="23" spans="1:7" x14ac:dyDescent="0.2">
      <c r="A23" s="77" t="s">
        <v>17</v>
      </c>
      <c r="B23" s="78">
        <v>228</v>
      </c>
      <c r="C23" s="78">
        <v>250</v>
      </c>
      <c r="D23" s="79">
        <v>91.2</v>
      </c>
      <c r="E23" s="78">
        <v>2374</v>
      </c>
      <c r="F23" s="78">
        <v>2537</v>
      </c>
      <c r="G23" s="79">
        <v>93.58</v>
      </c>
    </row>
    <row r="24" spans="1:7" x14ac:dyDescent="0.2">
      <c r="A24" s="86" t="s">
        <v>54</v>
      </c>
      <c r="B24" s="78">
        <v>141</v>
      </c>
      <c r="C24" s="78">
        <v>185</v>
      </c>
      <c r="D24" s="79">
        <v>76.22</v>
      </c>
      <c r="E24" s="78">
        <v>2348</v>
      </c>
      <c r="F24" s="78">
        <v>2486</v>
      </c>
      <c r="G24" s="79">
        <v>94.45</v>
      </c>
    </row>
    <row r="25" spans="1:7" x14ac:dyDescent="0.2">
      <c r="A25" s="77" t="s">
        <v>16</v>
      </c>
      <c r="B25" s="78">
        <v>71</v>
      </c>
      <c r="C25" s="78">
        <v>122</v>
      </c>
      <c r="D25" s="79">
        <v>58.2</v>
      </c>
      <c r="E25" s="78">
        <v>2136</v>
      </c>
      <c r="F25" s="78">
        <v>2218</v>
      </c>
      <c r="G25" s="79">
        <v>96.3</v>
      </c>
    </row>
    <row r="26" spans="1:7" x14ac:dyDescent="0.2">
      <c r="A26" s="77" t="s">
        <v>15</v>
      </c>
      <c r="B26" s="78">
        <v>75</v>
      </c>
      <c r="C26" s="78">
        <v>126</v>
      </c>
      <c r="D26" s="79">
        <v>59.52</v>
      </c>
      <c r="E26" s="78">
        <v>1816</v>
      </c>
      <c r="F26" s="78">
        <v>1859</v>
      </c>
      <c r="G26" s="79">
        <v>97.69</v>
      </c>
    </row>
    <row r="27" spans="1:7" x14ac:dyDescent="0.2">
      <c r="A27" s="77" t="s">
        <v>13</v>
      </c>
      <c r="B27" s="78">
        <v>210</v>
      </c>
      <c r="C27" s="78">
        <v>208</v>
      </c>
      <c r="D27" s="79">
        <v>100.96</v>
      </c>
      <c r="E27" s="78">
        <v>1737</v>
      </c>
      <c r="F27" s="78">
        <v>1489</v>
      </c>
      <c r="G27" s="79">
        <v>116.66</v>
      </c>
    </row>
    <row r="28" spans="1:7" x14ac:dyDescent="0.2">
      <c r="A28" s="77" t="s">
        <v>14</v>
      </c>
      <c r="B28" s="78">
        <v>11</v>
      </c>
      <c r="C28" s="78">
        <v>99</v>
      </c>
      <c r="D28" s="79">
        <v>11.11</v>
      </c>
      <c r="E28" s="78">
        <v>1227</v>
      </c>
      <c r="F28" s="78">
        <v>1422</v>
      </c>
      <c r="G28" s="79">
        <v>86.29</v>
      </c>
    </row>
    <row r="29" spans="1:7" x14ac:dyDescent="0.2">
      <c r="A29" s="77" t="s">
        <v>9</v>
      </c>
      <c r="B29" s="78">
        <v>31</v>
      </c>
      <c r="C29" s="78">
        <v>51</v>
      </c>
      <c r="D29" s="79">
        <v>60.78</v>
      </c>
      <c r="E29" s="78">
        <v>775</v>
      </c>
      <c r="F29" s="78">
        <v>818</v>
      </c>
      <c r="G29" s="79">
        <v>94.74</v>
      </c>
    </row>
    <row r="30" spans="1:7" x14ac:dyDescent="0.2">
      <c r="A30" s="77" t="s">
        <v>7</v>
      </c>
      <c r="B30" s="78">
        <v>26</v>
      </c>
      <c r="C30" s="78">
        <v>35</v>
      </c>
      <c r="D30" s="79">
        <v>74.290000000000006</v>
      </c>
      <c r="E30" s="78">
        <v>764</v>
      </c>
      <c r="F30" s="78">
        <v>840</v>
      </c>
      <c r="G30" s="79">
        <v>90.95</v>
      </c>
    </row>
    <row r="31" spans="1:7" x14ac:dyDescent="0.2">
      <c r="A31" s="77" t="s">
        <v>10</v>
      </c>
      <c r="B31" s="78">
        <v>9</v>
      </c>
      <c r="C31" s="78">
        <v>44</v>
      </c>
      <c r="D31" s="79">
        <v>20.45</v>
      </c>
      <c r="E31" s="78">
        <v>694</v>
      </c>
      <c r="F31" s="78">
        <v>712</v>
      </c>
      <c r="G31" s="79">
        <v>97.47</v>
      </c>
    </row>
    <row r="32" spans="1:7" x14ac:dyDescent="0.2">
      <c r="A32" s="77" t="s">
        <v>11</v>
      </c>
      <c r="B32" s="78">
        <v>24</v>
      </c>
      <c r="C32" s="78">
        <v>15</v>
      </c>
      <c r="D32" s="79">
        <v>160</v>
      </c>
      <c r="E32" s="78">
        <v>642</v>
      </c>
      <c r="F32" s="78">
        <v>782</v>
      </c>
      <c r="G32" s="79">
        <v>82.1</v>
      </c>
    </row>
    <row r="33" spans="1:7" x14ac:dyDescent="0.2">
      <c r="A33" s="77" t="s">
        <v>12</v>
      </c>
      <c r="B33" s="78">
        <v>23</v>
      </c>
      <c r="C33" s="78">
        <v>53</v>
      </c>
      <c r="D33" s="79">
        <v>43.4</v>
      </c>
      <c r="E33" s="78">
        <v>632</v>
      </c>
      <c r="F33" s="78">
        <v>667</v>
      </c>
      <c r="G33" s="79">
        <v>94.75</v>
      </c>
    </row>
    <row r="34" spans="1:7" x14ac:dyDescent="0.2">
      <c r="A34" s="77" t="s">
        <v>5</v>
      </c>
      <c r="B34" s="78">
        <v>24</v>
      </c>
      <c r="C34" s="78">
        <v>42</v>
      </c>
      <c r="D34" s="79">
        <v>57.14</v>
      </c>
      <c r="E34" s="78">
        <v>485</v>
      </c>
      <c r="F34" s="78">
        <v>487</v>
      </c>
      <c r="G34" s="79">
        <v>99.59</v>
      </c>
    </row>
    <row r="35" spans="1:7" x14ac:dyDescent="0.2">
      <c r="A35" s="77" t="s">
        <v>8</v>
      </c>
      <c r="B35" s="78">
        <v>26</v>
      </c>
      <c r="C35" s="78">
        <v>29</v>
      </c>
      <c r="D35" s="79">
        <v>89.66</v>
      </c>
      <c r="E35" s="78">
        <v>455</v>
      </c>
      <c r="F35" s="78">
        <v>543</v>
      </c>
      <c r="G35" s="79">
        <v>83.79</v>
      </c>
    </row>
    <row r="36" spans="1:7" x14ac:dyDescent="0.2">
      <c r="A36" s="77" t="s">
        <v>6</v>
      </c>
      <c r="B36" s="78">
        <v>4</v>
      </c>
      <c r="C36" s="78">
        <v>22</v>
      </c>
      <c r="D36" s="79">
        <v>18.18</v>
      </c>
      <c r="E36" s="78">
        <v>339</v>
      </c>
      <c r="F36" s="78">
        <v>392</v>
      </c>
      <c r="G36" s="79">
        <v>86.48</v>
      </c>
    </row>
    <row r="37" spans="1:7" x14ac:dyDescent="0.2">
      <c r="A37" s="77" t="s">
        <v>3</v>
      </c>
      <c r="B37" s="78">
        <f>42+4</f>
        <v>46</v>
      </c>
      <c r="C37" s="78">
        <f>61+8</f>
        <v>69</v>
      </c>
      <c r="D37" s="79">
        <v>68.849999999999994</v>
      </c>
      <c r="E37" s="78">
        <f>335+9</f>
        <v>344</v>
      </c>
      <c r="F37" s="78">
        <f>276+20</f>
        <v>296</v>
      </c>
      <c r="G37" s="79">
        <v>121.38</v>
      </c>
    </row>
    <row r="38" spans="1:7" x14ac:dyDescent="0.2">
      <c r="A38" s="77" t="s">
        <v>4</v>
      </c>
      <c r="B38" s="78">
        <v>85</v>
      </c>
      <c r="C38" s="78">
        <v>110</v>
      </c>
      <c r="D38" s="79">
        <v>77.27</v>
      </c>
      <c r="E38" s="78">
        <v>225</v>
      </c>
      <c r="F38" s="78">
        <v>281</v>
      </c>
      <c r="G38" s="79">
        <v>80.069999999999993</v>
      </c>
    </row>
    <row r="39" spans="1:7" x14ac:dyDescent="0.2">
      <c r="A39" s="77" t="s">
        <v>2</v>
      </c>
      <c r="B39" s="78">
        <v>14</v>
      </c>
      <c r="C39" s="78">
        <v>35</v>
      </c>
      <c r="D39" s="79">
        <v>40</v>
      </c>
      <c r="E39" s="78">
        <v>133</v>
      </c>
      <c r="F39" s="78">
        <v>191</v>
      </c>
      <c r="G39" s="79">
        <v>69.63</v>
      </c>
    </row>
    <row r="40" spans="1:7" x14ac:dyDescent="0.2">
      <c r="A40" s="77" t="s">
        <v>1</v>
      </c>
      <c r="B40" s="78">
        <v>17</v>
      </c>
      <c r="C40" s="78">
        <v>18</v>
      </c>
      <c r="D40" s="79">
        <v>94.44</v>
      </c>
      <c r="E40" s="78">
        <v>128</v>
      </c>
      <c r="F40" s="78">
        <v>154</v>
      </c>
      <c r="G40" s="79">
        <v>83.12</v>
      </c>
    </row>
    <row r="42" spans="1:7" x14ac:dyDescent="0.2">
      <c r="A42" s="81" t="s">
        <v>0</v>
      </c>
      <c r="B42" s="82">
        <f>SUBTOTAL(109,B9:B40)</f>
        <v>19619</v>
      </c>
      <c r="C42" s="82">
        <f>SUBTOTAL(109,C9:C40)</f>
        <v>23620</v>
      </c>
      <c r="D42" s="83">
        <f>IFERROR(SUM(B1:B40)/SUM(C1:C40)*100, 0)</f>
        <v>83.060965283657922</v>
      </c>
      <c r="E42" s="82">
        <f>SUBTOTAL(109,E9:E40)</f>
        <v>188500</v>
      </c>
      <c r="F42" s="82">
        <f>SUBTOTAL(109,F9:F40)</f>
        <v>190060</v>
      </c>
      <c r="G42" s="83">
        <f>IFERROR(SUM(E1:E40)/SUM(F1:F40)*100, 0)</f>
        <v>99.17920656634746</v>
      </c>
    </row>
  </sheetData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2AA1-068A-4433-8299-EF8A75E2095D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42578125" style="77" customWidth="1"/>
    <col min="2" max="2" width="9.140625" style="77" customWidth="1"/>
    <col min="3" max="3" width="11.85546875" style="77" customWidth="1"/>
    <col min="4" max="4" width="10" style="77" customWidth="1"/>
    <col min="5" max="5" width="9.28515625" style="77" customWidth="1"/>
    <col min="6" max="6" width="11.5703125" style="77" customWidth="1"/>
    <col min="7" max="7" width="9.2851562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166</v>
      </c>
    </row>
    <row r="4" spans="1:7" x14ac:dyDescent="0.2">
      <c r="A4" s="77" t="s">
        <v>167</v>
      </c>
    </row>
    <row r="5" spans="1:7" x14ac:dyDescent="0.2">
      <c r="A5" s="77" t="s">
        <v>40</v>
      </c>
    </row>
    <row r="6" spans="1:7" x14ac:dyDescent="0.2">
      <c r="A6" s="1" t="s">
        <v>168</v>
      </c>
    </row>
    <row r="7" spans="1:7" x14ac:dyDescent="0.2">
      <c r="B7" s="78"/>
      <c r="C7" s="78"/>
      <c r="D7" s="79"/>
      <c r="E7" s="78"/>
      <c r="F7" s="78"/>
      <c r="G7" s="79"/>
    </row>
    <row r="8" spans="1:7" ht="43.9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2569</v>
      </c>
      <c r="C9" s="78">
        <v>3154</v>
      </c>
      <c r="D9" s="79">
        <v>81.45</v>
      </c>
      <c r="E9" s="78">
        <v>21458</v>
      </c>
      <c r="F9" s="78">
        <v>23046</v>
      </c>
      <c r="G9" s="79">
        <v>93.11</v>
      </c>
    </row>
    <row r="10" spans="1:7" x14ac:dyDescent="0.2">
      <c r="A10" s="77" t="s">
        <v>31</v>
      </c>
      <c r="B10" s="78">
        <v>2123</v>
      </c>
      <c r="C10" s="78">
        <v>2200</v>
      </c>
      <c r="D10" s="79">
        <v>96.5</v>
      </c>
      <c r="E10" s="78">
        <v>16289</v>
      </c>
      <c r="F10" s="78">
        <v>15776</v>
      </c>
      <c r="G10" s="79">
        <v>103.25</v>
      </c>
    </row>
    <row r="11" spans="1:7" x14ac:dyDescent="0.2">
      <c r="A11" s="77" t="s">
        <v>26</v>
      </c>
      <c r="B11" s="78">
        <v>2254</v>
      </c>
      <c r="C11" s="78">
        <v>2014</v>
      </c>
      <c r="D11" s="79">
        <v>111.92</v>
      </c>
      <c r="E11" s="78">
        <v>13132</v>
      </c>
      <c r="F11" s="78">
        <v>11576</v>
      </c>
      <c r="G11" s="79">
        <v>113.44</v>
      </c>
    </row>
    <row r="12" spans="1:7" x14ac:dyDescent="0.2">
      <c r="A12" s="77" t="s">
        <v>29</v>
      </c>
      <c r="B12" s="78">
        <v>1474</v>
      </c>
      <c r="C12" s="78">
        <v>1638</v>
      </c>
      <c r="D12" s="79">
        <v>89.99</v>
      </c>
      <c r="E12" s="78">
        <v>10987</v>
      </c>
      <c r="F12" s="78">
        <v>12052</v>
      </c>
      <c r="G12" s="79">
        <v>91.16</v>
      </c>
    </row>
    <row r="13" spans="1:7" x14ac:dyDescent="0.2">
      <c r="A13" s="77" t="s">
        <v>27</v>
      </c>
      <c r="B13" s="78">
        <v>594</v>
      </c>
      <c r="C13" s="78">
        <v>946</v>
      </c>
      <c r="D13" s="79">
        <v>62.79</v>
      </c>
      <c r="E13" s="78">
        <v>9891</v>
      </c>
      <c r="F13" s="78">
        <v>10309</v>
      </c>
      <c r="G13" s="79">
        <v>95.95</v>
      </c>
    </row>
    <row r="14" spans="1:7" x14ac:dyDescent="0.2">
      <c r="A14" s="77" t="s">
        <v>28</v>
      </c>
      <c r="B14" s="78">
        <v>1252</v>
      </c>
      <c r="C14" s="78">
        <v>949</v>
      </c>
      <c r="D14" s="79">
        <v>131.93</v>
      </c>
      <c r="E14" s="78">
        <v>9804</v>
      </c>
      <c r="F14" s="78">
        <v>9685</v>
      </c>
      <c r="G14" s="79">
        <v>101.23</v>
      </c>
    </row>
    <row r="15" spans="1:7" x14ac:dyDescent="0.2">
      <c r="A15" s="77" t="s">
        <v>30</v>
      </c>
      <c r="B15" s="78">
        <v>915</v>
      </c>
      <c r="C15" s="78">
        <v>1070</v>
      </c>
      <c r="D15" s="79">
        <v>85.51</v>
      </c>
      <c r="E15" s="78">
        <v>9666</v>
      </c>
      <c r="F15" s="78">
        <v>8898</v>
      </c>
      <c r="G15" s="79">
        <v>108.63</v>
      </c>
    </row>
    <row r="16" spans="1:7" x14ac:dyDescent="0.2">
      <c r="A16" s="77" t="s">
        <v>25</v>
      </c>
      <c r="B16" s="78">
        <v>1322</v>
      </c>
      <c r="C16" s="78">
        <v>1565</v>
      </c>
      <c r="D16" s="79">
        <v>84.47</v>
      </c>
      <c r="E16" s="78">
        <v>8282</v>
      </c>
      <c r="F16" s="78">
        <v>8357</v>
      </c>
      <c r="G16" s="79">
        <v>99.1</v>
      </c>
    </row>
    <row r="17" spans="1:7" x14ac:dyDescent="0.2">
      <c r="A17" s="77" t="s">
        <v>23</v>
      </c>
      <c r="B17" s="78">
        <v>923</v>
      </c>
      <c r="C17" s="78">
        <v>934</v>
      </c>
      <c r="D17" s="79">
        <v>98.82</v>
      </c>
      <c r="E17" s="78">
        <v>5851</v>
      </c>
      <c r="F17" s="78">
        <v>5965</v>
      </c>
      <c r="G17" s="79">
        <v>98.09</v>
      </c>
    </row>
    <row r="18" spans="1:7" x14ac:dyDescent="0.2">
      <c r="A18" s="77" t="s">
        <v>24</v>
      </c>
      <c r="B18" s="78">
        <v>667</v>
      </c>
      <c r="C18" s="78">
        <v>896</v>
      </c>
      <c r="D18" s="79">
        <v>74.44</v>
      </c>
      <c r="E18" s="78">
        <v>5004</v>
      </c>
      <c r="F18" s="78">
        <v>5491</v>
      </c>
      <c r="G18" s="79">
        <v>91.13</v>
      </c>
    </row>
    <row r="19" spans="1:7" x14ac:dyDescent="0.2">
      <c r="A19" s="77" t="s">
        <v>22</v>
      </c>
      <c r="B19" s="78">
        <v>560</v>
      </c>
      <c r="C19" s="78">
        <v>522</v>
      </c>
      <c r="D19" s="79">
        <v>107.28</v>
      </c>
      <c r="E19" s="78">
        <v>5001</v>
      </c>
      <c r="F19" s="78">
        <v>4710</v>
      </c>
      <c r="G19" s="79">
        <v>106.18</v>
      </c>
    </row>
    <row r="20" spans="1:7" x14ac:dyDescent="0.2">
      <c r="A20" s="77" t="s">
        <v>21</v>
      </c>
      <c r="B20" s="78">
        <v>447</v>
      </c>
      <c r="C20" s="78">
        <v>303</v>
      </c>
      <c r="D20" s="79">
        <v>147.52000000000001</v>
      </c>
      <c r="E20" s="78">
        <v>3579</v>
      </c>
      <c r="F20" s="78">
        <v>3108</v>
      </c>
      <c r="G20" s="79">
        <v>115.15</v>
      </c>
    </row>
    <row r="21" spans="1:7" x14ac:dyDescent="0.2">
      <c r="A21" s="77" t="s">
        <v>19</v>
      </c>
      <c r="B21" s="78">
        <v>150</v>
      </c>
      <c r="C21" s="78">
        <v>192</v>
      </c>
      <c r="D21" s="79">
        <v>78.12</v>
      </c>
      <c r="E21" s="78">
        <v>2797</v>
      </c>
      <c r="F21" s="78">
        <v>2863</v>
      </c>
      <c r="G21" s="79">
        <v>97.69</v>
      </c>
    </row>
    <row r="22" spans="1:7" x14ac:dyDescent="0.2">
      <c r="A22" s="77" t="s">
        <v>20</v>
      </c>
      <c r="B22" s="78">
        <v>41</v>
      </c>
      <c r="C22" s="78">
        <v>230</v>
      </c>
      <c r="D22" s="79">
        <v>17.829999999999998</v>
      </c>
      <c r="E22" s="78">
        <v>1697</v>
      </c>
      <c r="F22" s="78">
        <v>1735</v>
      </c>
      <c r="G22" s="79">
        <v>97.81</v>
      </c>
    </row>
    <row r="23" spans="1:7" x14ac:dyDescent="0.2">
      <c r="A23" s="77" t="s">
        <v>17</v>
      </c>
      <c r="B23" s="78">
        <v>186</v>
      </c>
      <c r="C23" s="78">
        <v>236</v>
      </c>
      <c r="D23" s="79">
        <v>78.81</v>
      </c>
      <c r="E23" s="78">
        <v>1655</v>
      </c>
      <c r="F23" s="78">
        <v>1646</v>
      </c>
      <c r="G23" s="79">
        <v>100.55</v>
      </c>
    </row>
    <row r="24" spans="1:7" x14ac:dyDescent="0.2">
      <c r="A24" s="77" t="s">
        <v>18</v>
      </c>
      <c r="B24" s="78">
        <v>118</v>
      </c>
      <c r="C24" s="78">
        <v>137</v>
      </c>
      <c r="D24" s="79">
        <v>86.13</v>
      </c>
      <c r="E24" s="78">
        <v>1379</v>
      </c>
      <c r="F24" s="78">
        <v>1657</v>
      </c>
      <c r="G24" s="79">
        <v>83.22</v>
      </c>
    </row>
    <row r="25" spans="1:7" x14ac:dyDescent="0.2">
      <c r="A25" s="77" t="s">
        <v>16</v>
      </c>
      <c r="B25" s="78">
        <v>71</v>
      </c>
      <c r="C25" s="78">
        <v>186</v>
      </c>
      <c r="D25" s="79">
        <v>38.17</v>
      </c>
      <c r="E25" s="78">
        <v>1342</v>
      </c>
      <c r="F25" s="78">
        <v>1503</v>
      </c>
      <c r="G25" s="79">
        <v>89.29</v>
      </c>
    </row>
    <row r="26" spans="1:7" x14ac:dyDescent="0.2">
      <c r="A26" s="77" t="s">
        <v>15</v>
      </c>
      <c r="B26" s="78">
        <v>77</v>
      </c>
      <c r="C26" s="78">
        <v>155</v>
      </c>
      <c r="D26" s="79">
        <v>49.68</v>
      </c>
      <c r="E26" s="78">
        <v>1087</v>
      </c>
      <c r="F26" s="78">
        <v>1162</v>
      </c>
      <c r="G26" s="79">
        <v>93.55</v>
      </c>
    </row>
    <row r="27" spans="1:7" x14ac:dyDescent="0.2">
      <c r="A27" s="77" t="s">
        <v>14</v>
      </c>
      <c r="B27" s="78">
        <v>27</v>
      </c>
      <c r="C27" s="78">
        <v>44</v>
      </c>
      <c r="D27" s="79">
        <v>61.36</v>
      </c>
      <c r="E27" s="78">
        <v>788</v>
      </c>
      <c r="F27" s="78">
        <v>806</v>
      </c>
      <c r="G27" s="79">
        <v>97.77</v>
      </c>
    </row>
    <row r="28" spans="1:7" x14ac:dyDescent="0.2">
      <c r="A28" s="77" t="s">
        <v>13</v>
      </c>
      <c r="B28" s="78">
        <v>108</v>
      </c>
      <c r="C28" s="78">
        <v>148</v>
      </c>
      <c r="D28" s="79">
        <v>72.97</v>
      </c>
      <c r="E28" s="78">
        <v>763</v>
      </c>
      <c r="F28" s="78">
        <v>823</v>
      </c>
      <c r="G28" s="79">
        <v>92.71</v>
      </c>
    </row>
    <row r="29" spans="1:7" x14ac:dyDescent="0.2">
      <c r="A29" s="77" t="s">
        <v>9</v>
      </c>
      <c r="B29" s="78">
        <v>20</v>
      </c>
      <c r="C29" s="78">
        <v>47</v>
      </c>
      <c r="D29" s="79">
        <v>42.55</v>
      </c>
      <c r="E29" s="78">
        <v>494</v>
      </c>
      <c r="F29" s="78">
        <v>482</v>
      </c>
      <c r="G29" s="79">
        <v>102.49</v>
      </c>
    </row>
    <row r="30" spans="1:7" x14ac:dyDescent="0.2">
      <c r="A30" s="77" t="s">
        <v>7</v>
      </c>
      <c r="B30" s="78">
        <v>17</v>
      </c>
      <c r="C30" s="78">
        <v>20</v>
      </c>
      <c r="D30" s="79">
        <v>85</v>
      </c>
      <c r="E30" s="78">
        <v>467</v>
      </c>
      <c r="F30" s="78">
        <v>546</v>
      </c>
      <c r="G30" s="79">
        <v>85.53</v>
      </c>
    </row>
    <row r="31" spans="1:7" x14ac:dyDescent="0.2">
      <c r="A31" s="77" t="s">
        <v>10</v>
      </c>
      <c r="B31" s="78">
        <v>25</v>
      </c>
      <c r="C31" s="78">
        <v>37</v>
      </c>
      <c r="D31" s="79">
        <v>67.569999999999993</v>
      </c>
      <c r="E31" s="78">
        <v>416</v>
      </c>
      <c r="F31" s="78">
        <v>462</v>
      </c>
      <c r="G31" s="79">
        <v>90.04</v>
      </c>
    </row>
    <row r="32" spans="1:7" x14ac:dyDescent="0.2">
      <c r="A32" s="77" t="s">
        <v>11</v>
      </c>
      <c r="B32" s="78">
        <v>34</v>
      </c>
      <c r="C32" s="78">
        <v>30</v>
      </c>
      <c r="D32" s="79">
        <v>113.33</v>
      </c>
      <c r="E32" s="78">
        <v>399</v>
      </c>
      <c r="F32" s="78">
        <v>462</v>
      </c>
      <c r="G32" s="79">
        <v>86.36</v>
      </c>
    </row>
    <row r="33" spans="1:7" x14ac:dyDescent="0.2">
      <c r="A33" s="77" t="s">
        <v>12</v>
      </c>
      <c r="B33" s="78">
        <v>34</v>
      </c>
      <c r="C33" s="78">
        <v>50</v>
      </c>
      <c r="D33" s="79">
        <v>68</v>
      </c>
      <c r="E33" s="78">
        <v>369</v>
      </c>
      <c r="F33" s="78">
        <v>437</v>
      </c>
      <c r="G33" s="79">
        <v>84.44</v>
      </c>
    </row>
    <row r="34" spans="1:7" x14ac:dyDescent="0.2">
      <c r="A34" s="77" t="s">
        <v>6</v>
      </c>
      <c r="B34" s="78">
        <v>17</v>
      </c>
      <c r="C34" s="78">
        <v>18</v>
      </c>
      <c r="D34" s="79">
        <v>94.44</v>
      </c>
      <c r="E34" s="78">
        <v>290</v>
      </c>
      <c r="F34" s="78">
        <v>305</v>
      </c>
      <c r="G34" s="79">
        <v>95.08</v>
      </c>
    </row>
    <row r="35" spans="1:7" x14ac:dyDescent="0.2">
      <c r="A35" s="77" t="s">
        <v>8</v>
      </c>
      <c r="B35" s="78">
        <v>24</v>
      </c>
      <c r="C35" s="78">
        <v>37</v>
      </c>
      <c r="D35" s="79">
        <v>64.86</v>
      </c>
      <c r="E35" s="78">
        <v>284</v>
      </c>
      <c r="F35" s="78">
        <v>343</v>
      </c>
      <c r="G35" s="79">
        <v>82.8</v>
      </c>
    </row>
    <row r="36" spans="1:7" x14ac:dyDescent="0.2">
      <c r="A36" s="77" t="s">
        <v>5</v>
      </c>
      <c r="B36" s="78">
        <v>14</v>
      </c>
      <c r="C36" s="78">
        <v>38</v>
      </c>
      <c r="D36" s="79">
        <v>36.840000000000003</v>
      </c>
      <c r="E36" s="78">
        <v>250</v>
      </c>
      <c r="F36" s="78">
        <v>272</v>
      </c>
      <c r="G36" s="79">
        <v>91.91</v>
      </c>
    </row>
    <row r="37" spans="1:7" x14ac:dyDescent="0.2">
      <c r="A37" s="77" t="s">
        <v>3</v>
      </c>
      <c r="B37" s="78">
        <v>84</v>
      </c>
      <c r="C37" s="78">
        <v>46</v>
      </c>
      <c r="D37" s="79">
        <v>182.61</v>
      </c>
      <c r="E37" s="78">
        <f>203+4</f>
        <v>207</v>
      </c>
      <c r="F37" s="78">
        <f>194+13</f>
        <v>207</v>
      </c>
      <c r="G37" s="79">
        <v>104.64</v>
      </c>
    </row>
    <row r="38" spans="1:7" x14ac:dyDescent="0.2">
      <c r="A38" s="77" t="s">
        <v>4</v>
      </c>
      <c r="B38" s="78">
        <v>76</v>
      </c>
      <c r="C38" s="78">
        <v>117</v>
      </c>
      <c r="D38" s="79">
        <v>64.959999999999994</v>
      </c>
      <c r="E38" s="78">
        <v>189</v>
      </c>
      <c r="F38" s="78">
        <v>234</v>
      </c>
      <c r="G38" s="79">
        <v>80.77</v>
      </c>
    </row>
    <row r="39" spans="1:7" x14ac:dyDescent="0.2">
      <c r="A39" s="77" t="s">
        <v>1</v>
      </c>
      <c r="B39" s="78">
        <v>16</v>
      </c>
      <c r="C39" s="78">
        <v>30</v>
      </c>
      <c r="D39" s="79">
        <v>53.33</v>
      </c>
      <c r="E39" s="78">
        <v>90</v>
      </c>
      <c r="F39" s="78">
        <v>125</v>
      </c>
      <c r="G39" s="79">
        <v>72</v>
      </c>
    </row>
    <row r="40" spans="1:7" x14ac:dyDescent="0.2">
      <c r="A40" s="77" t="s">
        <v>2</v>
      </c>
      <c r="B40" s="78">
        <v>12</v>
      </c>
      <c r="C40" s="78">
        <v>21</v>
      </c>
      <c r="D40" s="79">
        <v>57.14</v>
      </c>
      <c r="E40" s="78">
        <v>87</v>
      </c>
      <c r="F40" s="78">
        <v>140</v>
      </c>
      <c r="G40" s="79">
        <v>62.14</v>
      </c>
    </row>
    <row r="42" spans="1:7" x14ac:dyDescent="0.2">
      <c r="A42" s="81" t="s">
        <v>0</v>
      </c>
      <c r="B42" s="82">
        <f>SUBTOTAL(109,B9:B40)</f>
        <v>16251</v>
      </c>
      <c r="C42" s="82">
        <f>SUBTOTAL(109,C9:C40)</f>
        <v>18010</v>
      </c>
      <c r="D42" s="83">
        <f>IFERROR(SUM(B1:B40)/SUM(C1:C40)*100, 0)</f>
        <v>90.233203775680181</v>
      </c>
      <c r="E42" s="82">
        <f>SUBTOTAL(109,E9:E40)</f>
        <v>133994</v>
      </c>
      <c r="F42" s="82">
        <f>SUBTOTAL(109,F9:F40)</f>
        <v>135183</v>
      </c>
      <c r="G42" s="83">
        <f>IFERROR(SUM(E1:E40)/SUM(F1:F40)*100, 0)</f>
        <v>99.120451536065929</v>
      </c>
    </row>
  </sheetData>
  <pageMargins left="0.75" right="0.75" top="1" bottom="1" header="0.5" footer="0.5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854E-7406-4E9B-9F27-0D36622525A5}">
  <dimension ref="A1:G42"/>
  <sheetViews>
    <sheetView workbookViewId="0">
      <pane ySplit="8" topLeftCell="A15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6.140625" style="77" customWidth="1"/>
    <col min="2" max="2" width="8.7109375" style="77" customWidth="1"/>
    <col min="3" max="3" width="11.7109375" style="77" customWidth="1"/>
    <col min="4" max="4" width="8.7109375" style="77" customWidth="1"/>
    <col min="5" max="5" width="9.85546875" style="77" customWidth="1"/>
    <col min="6" max="6" width="11.28515625" style="77" customWidth="1"/>
    <col min="7" max="7" width="8.8554687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169</v>
      </c>
    </row>
    <row r="4" spans="1:7" x14ac:dyDescent="0.2">
      <c r="A4" s="77" t="s">
        <v>170</v>
      </c>
    </row>
    <row r="5" spans="1:7" x14ac:dyDescent="0.2">
      <c r="A5" s="77" t="s">
        <v>40</v>
      </c>
    </row>
    <row r="6" spans="1:7" x14ac:dyDescent="0.2">
      <c r="A6" s="1" t="s">
        <v>171</v>
      </c>
    </row>
    <row r="7" spans="1:7" x14ac:dyDescent="0.2">
      <c r="B7" s="78"/>
      <c r="C7" s="78"/>
      <c r="D7" s="79"/>
      <c r="E7" s="78"/>
      <c r="F7" s="78"/>
      <c r="G7" s="79"/>
    </row>
    <row r="8" spans="1:7" ht="46.9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2491</v>
      </c>
      <c r="C9" s="78">
        <v>2677</v>
      </c>
      <c r="D9" s="79">
        <v>93.05</v>
      </c>
      <c r="E9" s="78">
        <v>17726</v>
      </c>
      <c r="F9" s="78">
        <v>16604</v>
      </c>
      <c r="G9" s="79">
        <v>106.76</v>
      </c>
    </row>
    <row r="10" spans="1:7" x14ac:dyDescent="0.2">
      <c r="A10" s="77" t="s">
        <v>31</v>
      </c>
      <c r="B10" s="78">
        <v>1759</v>
      </c>
      <c r="C10" s="78">
        <v>1317</v>
      </c>
      <c r="D10" s="79">
        <v>133.56</v>
      </c>
      <c r="E10" s="78">
        <v>13320</v>
      </c>
      <c r="F10" s="78">
        <v>11160</v>
      </c>
      <c r="G10" s="79">
        <v>119.35</v>
      </c>
    </row>
    <row r="11" spans="1:7" x14ac:dyDescent="0.2">
      <c r="A11" s="77" t="s">
        <v>26</v>
      </c>
      <c r="B11" s="78">
        <v>1616</v>
      </c>
      <c r="C11" s="78">
        <v>1114</v>
      </c>
      <c r="D11" s="79">
        <v>145.06</v>
      </c>
      <c r="E11" s="78">
        <v>9009</v>
      </c>
      <c r="F11" s="78">
        <v>6920</v>
      </c>
      <c r="G11" s="79">
        <v>130.19</v>
      </c>
    </row>
    <row r="12" spans="1:7" x14ac:dyDescent="0.2">
      <c r="A12" s="77" t="s">
        <v>27</v>
      </c>
      <c r="B12" s="78">
        <v>472</v>
      </c>
      <c r="C12" s="78">
        <v>610</v>
      </c>
      <c r="D12" s="79">
        <v>77.38</v>
      </c>
      <c r="E12" s="78">
        <v>7946</v>
      </c>
      <c r="F12" s="78">
        <v>7009</v>
      </c>
      <c r="G12" s="79">
        <v>113.37</v>
      </c>
    </row>
    <row r="13" spans="1:7" x14ac:dyDescent="0.2">
      <c r="A13" s="77" t="s">
        <v>29</v>
      </c>
      <c r="B13" s="78">
        <v>1032</v>
      </c>
      <c r="C13" s="78">
        <v>894</v>
      </c>
      <c r="D13" s="79">
        <v>115.44</v>
      </c>
      <c r="E13" s="78">
        <v>7435</v>
      </c>
      <c r="F13" s="78">
        <v>6938</v>
      </c>
      <c r="G13" s="79">
        <v>107.16</v>
      </c>
    </row>
    <row r="14" spans="1:7" x14ac:dyDescent="0.2">
      <c r="A14" s="77" t="s">
        <v>28</v>
      </c>
      <c r="B14" s="78">
        <v>1036</v>
      </c>
      <c r="C14" s="78">
        <v>396</v>
      </c>
      <c r="D14" s="79">
        <v>261.62</v>
      </c>
      <c r="E14" s="78">
        <v>7418</v>
      </c>
      <c r="F14" s="78">
        <v>5622</v>
      </c>
      <c r="G14" s="79">
        <v>131.94999999999999</v>
      </c>
    </row>
    <row r="15" spans="1:7" x14ac:dyDescent="0.2">
      <c r="A15" s="77" t="s">
        <v>30</v>
      </c>
      <c r="B15" s="78">
        <v>735</v>
      </c>
      <c r="C15" s="78">
        <v>563</v>
      </c>
      <c r="D15" s="79">
        <v>130.55000000000001</v>
      </c>
      <c r="E15" s="78">
        <v>6132</v>
      </c>
      <c r="F15" s="78">
        <v>5182</v>
      </c>
      <c r="G15" s="79">
        <v>118.33</v>
      </c>
    </row>
    <row r="16" spans="1:7" x14ac:dyDescent="0.2">
      <c r="A16" s="77" t="s">
        <v>25</v>
      </c>
      <c r="B16" s="78">
        <v>1048</v>
      </c>
      <c r="C16" s="78">
        <v>1284</v>
      </c>
      <c r="D16" s="79">
        <v>81.62</v>
      </c>
      <c r="E16" s="78">
        <v>5743</v>
      </c>
      <c r="F16" s="78">
        <v>5865</v>
      </c>
      <c r="G16" s="79">
        <v>97.92</v>
      </c>
    </row>
    <row r="17" spans="1:7" x14ac:dyDescent="0.2">
      <c r="A17" s="77" t="s">
        <v>23</v>
      </c>
      <c r="B17" s="78">
        <v>662</v>
      </c>
      <c r="C17" s="78">
        <v>541</v>
      </c>
      <c r="D17" s="79">
        <v>122.37</v>
      </c>
      <c r="E17" s="78">
        <v>4478</v>
      </c>
      <c r="F17" s="78">
        <v>3823</v>
      </c>
      <c r="G17" s="79">
        <v>117.13</v>
      </c>
    </row>
    <row r="18" spans="1:7" x14ac:dyDescent="0.2">
      <c r="A18" s="77" t="s">
        <v>24</v>
      </c>
      <c r="B18" s="78">
        <v>434</v>
      </c>
      <c r="C18" s="78">
        <v>604</v>
      </c>
      <c r="D18" s="79">
        <v>71.849999999999994</v>
      </c>
      <c r="E18" s="78">
        <v>4283</v>
      </c>
      <c r="F18" s="78">
        <v>4280</v>
      </c>
      <c r="G18" s="79">
        <v>100.07</v>
      </c>
    </row>
    <row r="19" spans="1:7" x14ac:dyDescent="0.2">
      <c r="A19" s="77" t="s">
        <v>22</v>
      </c>
      <c r="B19" s="78">
        <v>748</v>
      </c>
      <c r="C19" s="78">
        <v>346</v>
      </c>
      <c r="D19" s="79">
        <v>216.18</v>
      </c>
      <c r="E19" s="78">
        <v>3349</v>
      </c>
      <c r="F19" s="78">
        <v>2822</v>
      </c>
      <c r="G19" s="79">
        <v>118.67</v>
      </c>
    </row>
    <row r="20" spans="1:7" x14ac:dyDescent="0.2">
      <c r="A20" s="77" t="s">
        <v>21</v>
      </c>
      <c r="B20" s="78">
        <v>277</v>
      </c>
      <c r="C20" s="78">
        <v>160</v>
      </c>
      <c r="D20" s="79">
        <v>173.12</v>
      </c>
      <c r="E20" s="78">
        <v>2230</v>
      </c>
      <c r="F20" s="78">
        <v>1562</v>
      </c>
      <c r="G20" s="79">
        <v>142.77000000000001</v>
      </c>
    </row>
    <row r="21" spans="1:7" x14ac:dyDescent="0.2">
      <c r="A21" s="77" t="s">
        <v>19</v>
      </c>
      <c r="B21" s="78">
        <v>118</v>
      </c>
      <c r="C21" s="78">
        <v>117</v>
      </c>
      <c r="D21" s="79">
        <v>100.85</v>
      </c>
      <c r="E21" s="78">
        <v>1481</v>
      </c>
      <c r="F21" s="78">
        <v>1901</v>
      </c>
      <c r="G21" s="79">
        <v>77.91</v>
      </c>
    </row>
    <row r="22" spans="1:7" x14ac:dyDescent="0.2">
      <c r="A22" s="77" t="s">
        <v>20</v>
      </c>
      <c r="B22" s="78">
        <v>27</v>
      </c>
      <c r="C22" s="78">
        <v>198</v>
      </c>
      <c r="D22" s="79">
        <v>13.64</v>
      </c>
      <c r="E22" s="78">
        <v>1395</v>
      </c>
      <c r="F22" s="78">
        <v>1292</v>
      </c>
      <c r="G22" s="79">
        <v>107.97</v>
      </c>
    </row>
    <row r="23" spans="1:7" x14ac:dyDescent="0.2">
      <c r="A23" s="77" t="s">
        <v>54</v>
      </c>
      <c r="B23" s="78">
        <v>83</v>
      </c>
      <c r="C23" s="78">
        <v>120</v>
      </c>
      <c r="D23" s="79">
        <v>69.17</v>
      </c>
      <c r="E23" s="78">
        <v>1179</v>
      </c>
      <c r="F23" s="78">
        <v>1214</v>
      </c>
      <c r="G23" s="79">
        <v>97.12</v>
      </c>
    </row>
    <row r="24" spans="1:7" x14ac:dyDescent="0.2">
      <c r="A24" s="77" t="s">
        <v>17</v>
      </c>
      <c r="B24" s="78">
        <v>88</v>
      </c>
      <c r="C24" s="78">
        <v>112</v>
      </c>
      <c r="D24" s="79">
        <v>78.569999999999993</v>
      </c>
      <c r="E24" s="78">
        <v>1064</v>
      </c>
      <c r="F24" s="78">
        <v>1170</v>
      </c>
      <c r="G24" s="79">
        <v>90.94</v>
      </c>
    </row>
    <row r="25" spans="1:7" x14ac:dyDescent="0.2">
      <c r="A25" s="77" t="s">
        <v>16</v>
      </c>
      <c r="B25" s="78">
        <v>29</v>
      </c>
      <c r="C25" s="78">
        <v>67</v>
      </c>
      <c r="D25" s="79">
        <v>43.28</v>
      </c>
      <c r="E25" s="78">
        <v>983</v>
      </c>
      <c r="F25" s="78">
        <v>973</v>
      </c>
      <c r="G25" s="79">
        <v>101.03</v>
      </c>
    </row>
    <row r="26" spans="1:7" x14ac:dyDescent="0.2">
      <c r="A26" s="77" t="s">
        <v>15</v>
      </c>
      <c r="B26" s="78">
        <v>27</v>
      </c>
      <c r="C26" s="78">
        <v>49</v>
      </c>
      <c r="D26" s="79">
        <v>55.1</v>
      </c>
      <c r="E26" s="78">
        <v>705</v>
      </c>
      <c r="F26" s="78">
        <v>788</v>
      </c>
      <c r="G26" s="79">
        <v>89.47</v>
      </c>
    </row>
    <row r="27" spans="1:7" x14ac:dyDescent="0.2">
      <c r="A27" s="77" t="s">
        <v>13</v>
      </c>
      <c r="B27" s="78">
        <v>98</v>
      </c>
      <c r="C27" s="78">
        <v>88</v>
      </c>
      <c r="D27" s="79">
        <v>111.36</v>
      </c>
      <c r="E27" s="78">
        <v>624</v>
      </c>
      <c r="F27" s="78">
        <v>516</v>
      </c>
      <c r="G27" s="79">
        <v>120.93</v>
      </c>
    </row>
    <row r="28" spans="1:7" x14ac:dyDescent="0.2">
      <c r="A28" s="77" t="s">
        <v>14</v>
      </c>
      <c r="B28" s="78">
        <v>14</v>
      </c>
      <c r="C28" s="78">
        <v>39</v>
      </c>
      <c r="D28" s="79">
        <v>35.9</v>
      </c>
      <c r="E28" s="78">
        <v>585</v>
      </c>
      <c r="F28" s="78">
        <v>663</v>
      </c>
      <c r="G28" s="79">
        <v>88.24</v>
      </c>
    </row>
    <row r="29" spans="1:7" x14ac:dyDescent="0.2">
      <c r="A29" s="77" t="s">
        <v>10</v>
      </c>
      <c r="B29" s="78">
        <v>12</v>
      </c>
      <c r="C29" s="78">
        <v>30</v>
      </c>
      <c r="D29" s="79">
        <v>40</v>
      </c>
      <c r="E29" s="78">
        <v>351</v>
      </c>
      <c r="F29" s="78">
        <v>328</v>
      </c>
      <c r="G29" s="79">
        <v>107.01</v>
      </c>
    </row>
    <row r="30" spans="1:7" x14ac:dyDescent="0.2">
      <c r="A30" s="77" t="s">
        <v>9</v>
      </c>
      <c r="B30" s="78">
        <v>8</v>
      </c>
      <c r="C30" s="78">
        <v>12</v>
      </c>
      <c r="D30" s="79">
        <v>66.67</v>
      </c>
      <c r="E30" s="78">
        <v>342</v>
      </c>
      <c r="F30" s="78">
        <v>321</v>
      </c>
      <c r="G30" s="79">
        <v>106.54</v>
      </c>
    </row>
    <row r="31" spans="1:7" x14ac:dyDescent="0.2">
      <c r="A31" s="77" t="s">
        <v>11</v>
      </c>
      <c r="B31" s="78">
        <v>15</v>
      </c>
      <c r="C31" s="78">
        <v>20</v>
      </c>
      <c r="D31" s="79">
        <v>75</v>
      </c>
      <c r="E31" s="78">
        <v>311</v>
      </c>
      <c r="F31" s="78">
        <v>338</v>
      </c>
      <c r="G31" s="79">
        <v>92.01</v>
      </c>
    </row>
    <row r="32" spans="1:7" x14ac:dyDescent="0.2">
      <c r="A32" s="86" t="s">
        <v>153</v>
      </c>
      <c r="B32" s="78">
        <v>9</v>
      </c>
      <c r="C32" s="78">
        <v>10</v>
      </c>
      <c r="D32" s="79">
        <v>90</v>
      </c>
      <c r="E32" s="78">
        <v>296</v>
      </c>
      <c r="F32" s="78">
        <v>312</v>
      </c>
      <c r="G32" s="79">
        <v>94.87</v>
      </c>
    </row>
    <row r="33" spans="1:7" x14ac:dyDescent="0.2">
      <c r="A33" s="77" t="s">
        <v>7</v>
      </c>
      <c r="B33" s="78">
        <v>13</v>
      </c>
      <c r="C33" s="78">
        <v>4</v>
      </c>
      <c r="D33" s="79">
        <v>325</v>
      </c>
      <c r="E33" s="78">
        <v>265</v>
      </c>
      <c r="F33" s="78">
        <v>355</v>
      </c>
      <c r="G33" s="79">
        <v>74.650000000000006</v>
      </c>
    </row>
    <row r="34" spans="1:7" x14ac:dyDescent="0.2">
      <c r="A34" s="77" t="s">
        <v>5</v>
      </c>
      <c r="B34" s="78">
        <v>27</v>
      </c>
      <c r="C34" s="78">
        <v>30</v>
      </c>
      <c r="D34" s="79">
        <v>90</v>
      </c>
      <c r="E34" s="78">
        <v>224</v>
      </c>
      <c r="F34" s="78">
        <v>218</v>
      </c>
      <c r="G34" s="79">
        <v>102.75</v>
      </c>
    </row>
    <row r="35" spans="1:7" x14ac:dyDescent="0.2">
      <c r="A35" s="77" t="s">
        <v>8</v>
      </c>
      <c r="B35" s="78">
        <v>11</v>
      </c>
      <c r="C35" s="78">
        <v>7</v>
      </c>
      <c r="D35" s="79">
        <v>157.13999999999999</v>
      </c>
      <c r="E35" s="78">
        <v>200</v>
      </c>
      <c r="F35" s="78">
        <v>251</v>
      </c>
      <c r="G35" s="79">
        <v>79.680000000000007</v>
      </c>
    </row>
    <row r="36" spans="1:7" x14ac:dyDescent="0.2">
      <c r="A36" s="77" t="s">
        <v>4</v>
      </c>
      <c r="B36" s="78">
        <v>99</v>
      </c>
      <c r="C36" s="78">
        <v>80</v>
      </c>
      <c r="D36" s="79">
        <v>123.75</v>
      </c>
      <c r="E36" s="78">
        <v>196</v>
      </c>
      <c r="F36" s="78">
        <v>226</v>
      </c>
      <c r="G36" s="79">
        <v>86.73</v>
      </c>
    </row>
    <row r="37" spans="1:7" x14ac:dyDescent="0.2">
      <c r="A37" s="77" t="s">
        <v>6</v>
      </c>
      <c r="B37" s="78">
        <v>3</v>
      </c>
      <c r="C37" s="78">
        <v>4</v>
      </c>
      <c r="D37" s="79">
        <v>75</v>
      </c>
      <c r="E37" s="78">
        <v>155</v>
      </c>
      <c r="F37" s="78">
        <v>200</v>
      </c>
      <c r="G37" s="79">
        <v>77.5</v>
      </c>
    </row>
    <row r="38" spans="1:7" x14ac:dyDescent="0.2">
      <c r="A38" s="77" t="s">
        <v>3</v>
      </c>
      <c r="B38" s="78">
        <v>51</v>
      </c>
      <c r="C38" s="78">
        <f>66+1</f>
        <v>67</v>
      </c>
      <c r="D38" s="79">
        <v>77.27</v>
      </c>
      <c r="E38" s="78">
        <f>121+9</f>
        <v>130</v>
      </c>
      <c r="F38" s="78">
        <f>159+1</f>
        <v>160</v>
      </c>
      <c r="G38" s="79">
        <v>76.099999999999994</v>
      </c>
    </row>
    <row r="39" spans="1:7" x14ac:dyDescent="0.2">
      <c r="A39" s="77" t="s">
        <v>2</v>
      </c>
      <c r="B39" s="78">
        <v>21</v>
      </c>
      <c r="C39" s="78">
        <v>32</v>
      </c>
      <c r="D39" s="79">
        <v>65.62</v>
      </c>
      <c r="E39" s="78">
        <v>75</v>
      </c>
      <c r="F39" s="78">
        <v>130</v>
      </c>
      <c r="G39" s="79">
        <v>57.69</v>
      </c>
    </row>
    <row r="40" spans="1:7" x14ac:dyDescent="0.2">
      <c r="A40" s="77" t="s">
        <v>1</v>
      </c>
      <c r="B40" s="78">
        <v>11</v>
      </c>
      <c r="C40" s="78">
        <v>16</v>
      </c>
      <c r="D40" s="79">
        <v>68.75</v>
      </c>
      <c r="E40" s="78">
        <v>68</v>
      </c>
      <c r="F40" s="78">
        <v>89</v>
      </c>
      <c r="G40" s="79">
        <v>76.400000000000006</v>
      </c>
    </row>
    <row r="42" spans="1:7" x14ac:dyDescent="0.2">
      <c r="A42" s="81" t="s">
        <v>0</v>
      </c>
      <c r="B42" s="82">
        <f>SUBTOTAL(109,B9:B40)</f>
        <v>13074</v>
      </c>
      <c r="C42" s="82">
        <f>SUBTOTAL(109,C9:C40)</f>
        <v>11608</v>
      </c>
      <c r="D42" s="83">
        <f>IFERROR(SUM(B1:B40)/SUM(C1:C40)*100, 0)</f>
        <v>112.62922122674017</v>
      </c>
      <c r="E42" s="82">
        <f>SUBTOTAL(109,E9:E40)</f>
        <v>99698</v>
      </c>
      <c r="F42" s="82">
        <f>SUBTOTAL(109,F9:F40)</f>
        <v>89232</v>
      </c>
      <c r="G42" s="83">
        <f>IFERROR(SUM(E1:E40)/SUM(F1:F40)*100, 0)</f>
        <v>111.72897615205308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3ACDE-396A-4D4D-A28B-34AFEA38BB88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42578125" style="77" customWidth="1"/>
    <col min="2" max="2" width="9.28515625" style="77" customWidth="1"/>
    <col min="3" max="3" width="11.28515625" style="77" customWidth="1"/>
    <col min="4" max="4" width="8.42578125" style="77" customWidth="1"/>
    <col min="5" max="5" width="9" style="77" customWidth="1"/>
    <col min="6" max="6" width="11.28515625" style="77" customWidth="1"/>
    <col min="7" max="7" width="8.710937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172</v>
      </c>
    </row>
    <row r="4" spans="1:7" x14ac:dyDescent="0.2">
      <c r="A4" s="77" t="s">
        <v>173</v>
      </c>
    </row>
    <row r="5" spans="1:7" x14ac:dyDescent="0.2">
      <c r="A5" s="77" t="s">
        <v>40</v>
      </c>
    </row>
    <row r="6" spans="1:7" x14ac:dyDescent="0.2">
      <c r="A6" s="1" t="s">
        <v>174</v>
      </c>
    </row>
    <row r="7" spans="1:7" x14ac:dyDescent="0.2">
      <c r="B7" s="78"/>
      <c r="C7" s="78"/>
      <c r="D7" s="79"/>
      <c r="E7" s="78"/>
      <c r="F7" s="78"/>
      <c r="G7" s="79"/>
    </row>
    <row r="8" spans="1:7" ht="42.6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1472</v>
      </c>
      <c r="C9" s="78">
        <v>1488</v>
      </c>
      <c r="D9" s="79">
        <v>98.92</v>
      </c>
      <c r="E9" s="78">
        <v>8861</v>
      </c>
      <c r="F9" s="78">
        <v>9277</v>
      </c>
      <c r="G9" s="79">
        <v>95.52</v>
      </c>
    </row>
    <row r="10" spans="1:7" x14ac:dyDescent="0.2">
      <c r="A10" s="77" t="s">
        <v>31</v>
      </c>
      <c r="B10" s="78">
        <v>926</v>
      </c>
      <c r="C10" s="78">
        <v>770</v>
      </c>
      <c r="D10" s="79">
        <v>120.26</v>
      </c>
      <c r="E10" s="78">
        <v>7583</v>
      </c>
      <c r="F10" s="78">
        <v>5896</v>
      </c>
      <c r="G10" s="79">
        <v>128.61000000000001</v>
      </c>
    </row>
    <row r="11" spans="1:7" x14ac:dyDescent="0.2">
      <c r="A11" s="77" t="s">
        <v>29</v>
      </c>
      <c r="B11" s="78">
        <v>425</v>
      </c>
      <c r="C11" s="78">
        <v>517</v>
      </c>
      <c r="D11" s="79">
        <v>82.21</v>
      </c>
      <c r="E11" s="78">
        <v>3610</v>
      </c>
      <c r="F11" s="78">
        <v>3769</v>
      </c>
      <c r="G11" s="79">
        <v>95.78</v>
      </c>
    </row>
    <row r="12" spans="1:7" x14ac:dyDescent="0.2">
      <c r="A12" s="77" t="s">
        <v>27</v>
      </c>
      <c r="B12" s="78">
        <v>292</v>
      </c>
      <c r="C12" s="78">
        <v>341</v>
      </c>
      <c r="D12" s="79">
        <v>85.63</v>
      </c>
      <c r="E12" s="78">
        <v>3522</v>
      </c>
      <c r="F12" s="78">
        <v>3610</v>
      </c>
      <c r="G12" s="79">
        <v>97.56</v>
      </c>
    </row>
    <row r="13" spans="1:7" x14ac:dyDescent="0.2">
      <c r="A13" s="77" t="s">
        <v>25</v>
      </c>
      <c r="B13" s="78">
        <v>775</v>
      </c>
      <c r="C13" s="78">
        <v>846</v>
      </c>
      <c r="D13" s="79">
        <v>91.61</v>
      </c>
      <c r="E13" s="78">
        <v>3337</v>
      </c>
      <c r="F13" s="78">
        <v>3648</v>
      </c>
      <c r="G13" s="79">
        <v>91.47</v>
      </c>
    </row>
    <row r="14" spans="1:7" x14ac:dyDescent="0.2">
      <c r="A14" s="77" t="s">
        <v>26</v>
      </c>
      <c r="B14" s="78">
        <v>461</v>
      </c>
      <c r="C14" s="78">
        <v>626</v>
      </c>
      <c r="D14" s="79">
        <v>73.64</v>
      </c>
      <c r="E14" s="78">
        <v>3277</v>
      </c>
      <c r="F14" s="78">
        <v>2921</v>
      </c>
      <c r="G14" s="79">
        <v>112.19</v>
      </c>
    </row>
    <row r="15" spans="1:7" x14ac:dyDescent="0.2">
      <c r="A15" s="77" t="s">
        <v>24</v>
      </c>
      <c r="B15" s="78">
        <v>235</v>
      </c>
      <c r="C15" s="78">
        <v>422</v>
      </c>
      <c r="D15" s="79">
        <v>55.69</v>
      </c>
      <c r="E15" s="78">
        <v>2929</v>
      </c>
      <c r="F15" s="78">
        <v>3002</v>
      </c>
      <c r="G15" s="79">
        <v>97.57</v>
      </c>
    </row>
    <row r="16" spans="1:7" x14ac:dyDescent="0.2">
      <c r="A16" s="77" t="s">
        <v>23</v>
      </c>
      <c r="B16" s="78">
        <v>270</v>
      </c>
      <c r="C16" s="78">
        <v>411</v>
      </c>
      <c r="D16" s="79">
        <v>65.69</v>
      </c>
      <c r="E16" s="78">
        <v>2278</v>
      </c>
      <c r="F16" s="78">
        <v>2405</v>
      </c>
      <c r="G16" s="79">
        <v>94.72</v>
      </c>
    </row>
    <row r="17" spans="1:7" x14ac:dyDescent="0.2">
      <c r="A17" s="77" t="s">
        <v>28</v>
      </c>
      <c r="B17" s="78">
        <v>94</v>
      </c>
      <c r="C17" s="78">
        <v>175</v>
      </c>
      <c r="D17" s="79">
        <v>53.71</v>
      </c>
      <c r="E17" s="78">
        <v>2217</v>
      </c>
      <c r="F17" s="78">
        <v>2145</v>
      </c>
      <c r="G17" s="79">
        <v>103.36</v>
      </c>
    </row>
    <row r="18" spans="1:7" x14ac:dyDescent="0.2">
      <c r="A18" s="77" t="s">
        <v>30</v>
      </c>
      <c r="B18" s="78">
        <v>211</v>
      </c>
      <c r="C18" s="78">
        <v>220</v>
      </c>
      <c r="D18" s="79">
        <v>95.91</v>
      </c>
      <c r="E18" s="78">
        <v>1938</v>
      </c>
      <c r="F18" s="78">
        <v>2019</v>
      </c>
      <c r="G18" s="79">
        <v>95.99</v>
      </c>
    </row>
    <row r="19" spans="1:7" x14ac:dyDescent="0.2">
      <c r="A19" s="77" t="s">
        <v>22</v>
      </c>
      <c r="B19" s="78">
        <v>528</v>
      </c>
      <c r="C19" s="78">
        <v>217</v>
      </c>
      <c r="D19" s="79">
        <v>243.32</v>
      </c>
      <c r="E19" s="78">
        <v>1844</v>
      </c>
      <c r="F19" s="78">
        <v>1365</v>
      </c>
      <c r="G19" s="79">
        <v>135.09</v>
      </c>
    </row>
    <row r="20" spans="1:7" x14ac:dyDescent="0.2">
      <c r="A20" s="77" t="s">
        <v>20</v>
      </c>
      <c r="B20" s="78">
        <v>16</v>
      </c>
      <c r="C20" s="78">
        <v>85</v>
      </c>
      <c r="D20" s="79">
        <v>18.82</v>
      </c>
      <c r="E20" s="78">
        <v>854</v>
      </c>
      <c r="F20" s="78">
        <v>685</v>
      </c>
      <c r="G20" s="79">
        <v>124.67</v>
      </c>
    </row>
    <row r="21" spans="1:7" x14ac:dyDescent="0.2">
      <c r="A21" s="77" t="s">
        <v>21</v>
      </c>
      <c r="B21" s="78">
        <v>72</v>
      </c>
      <c r="C21" s="78">
        <v>18</v>
      </c>
      <c r="D21" s="79">
        <v>400</v>
      </c>
      <c r="E21" s="78">
        <v>754</v>
      </c>
      <c r="F21" s="78">
        <v>112</v>
      </c>
      <c r="G21" s="79">
        <v>673.21</v>
      </c>
    </row>
    <row r="22" spans="1:7" x14ac:dyDescent="0.2">
      <c r="A22" s="77" t="s">
        <v>17</v>
      </c>
      <c r="B22" s="78">
        <v>63</v>
      </c>
      <c r="C22" s="78">
        <v>90</v>
      </c>
      <c r="D22" s="79">
        <v>70</v>
      </c>
      <c r="E22" s="78">
        <v>738</v>
      </c>
      <c r="F22" s="78">
        <v>797</v>
      </c>
      <c r="G22" s="79">
        <v>92.6</v>
      </c>
    </row>
    <row r="23" spans="1:7" x14ac:dyDescent="0.2">
      <c r="A23" s="77" t="s">
        <v>19</v>
      </c>
      <c r="B23" s="78">
        <v>43</v>
      </c>
      <c r="C23" s="78">
        <v>105</v>
      </c>
      <c r="D23" s="79">
        <v>40.950000000000003</v>
      </c>
      <c r="E23" s="78">
        <v>733</v>
      </c>
      <c r="F23" s="78">
        <v>890</v>
      </c>
      <c r="G23" s="79">
        <v>82.36</v>
      </c>
    </row>
    <row r="24" spans="1:7" x14ac:dyDescent="0.2">
      <c r="A24" s="77" t="s">
        <v>18</v>
      </c>
      <c r="B24" s="78">
        <v>47</v>
      </c>
      <c r="C24" s="78">
        <v>59</v>
      </c>
      <c r="D24" s="79">
        <v>79.66</v>
      </c>
      <c r="E24" s="78">
        <v>628</v>
      </c>
      <c r="F24" s="78">
        <v>603</v>
      </c>
      <c r="G24" s="79">
        <v>104.15</v>
      </c>
    </row>
    <row r="25" spans="1:7" x14ac:dyDescent="0.2">
      <c r="A25" s="77" t="s">
        <v>16</v>
      </c>
      <c r="B25" s="78">
        <v>20</v>
      </c>
      <c r="C25" s="78">
        <v>33</v>
      </c>
      <c r="D25" s="79">
        <v>60.61</v>
      </c>
      <c r="E25" s="78">
        <v>530</v>
      </c>
      <c r="F25" s="78">
        <v>528</v>
      </c>
      <c r="G25" s="79">
        <v>100.38</v>
      </c>
    </row>
    <row r="26" spans="1:7" x14ac:dyDescent="0.2">
      <c r="A26" s="77" t="s">
        <v>15</v>
      </c>
      <c r="B26" s="78">
        <v>13</v>
      </c>
      <c r="C26" s="78">
        <v>11</v>
      </c>
      <c r="D26" s="79">
        <v>118.18</v>
      </c>
      <c r="E26" s="78">
        <v>382</v>
      </c>
      <c r="F26" s="78">
        <v>372</v>
      </c>
      <c r="G26" s="79">
        <v>102.69</v>
      </c>
    </row>
    <row r="27" spans="1:7" x14ac:dyDescent="0.2">
      <c r="A27" s="77" t="s">
        <v>14</v>
      </c>
      <c r="B27" s="78">
        <v>14</v>
      </c>
      <c r="C27" s="78">
        <v>15</v>
      </c>
      <c r="D27" s="79">
        <v>93.33</v>
      </c>
      <c r="E27" s="78">
        <v>312</v>
      </c>
      <c r="F27" s="78">
        <v>255</v>
      </c>
      <c r="G27" s="79">
        <v>122.35</v>
      </c>
    </row>
    <row r="28" spans="1:7" x14ac:dyDescent="0.2">
      <c r="A28" s="77" t="s">
        <v>13</v>
      </c>
      <c r="B28" s="78">
        <v>42</v>
      </c>
      <c r="C28" s="78">
        <v>49</v>
      </c>
      <c r="D28" s="79">
        <v>85.71</v>
      </c>
      <c r="E28" s="78">
        <v>226</v>
      </c>
      <c r="F28" s="78">
        <v>259</v>
      </c>
      <c r="G28" s="79">
        <v>87.26</v>
      </c>
    </row>
    <row r="29" spans="1:7" x14ac:dyDescent="0.2">
      <c r="A29" s="77" t="s">
        <v>9</v>
      </c>
      <c r="B29" s="78">
        <v>2</v>
      </c>
      <c r="C29" s="78">
        <v>11</v>
      </c>
      <c r="D29" s="79">
        <v>18.18</v>
      </c>
      <c r="E29" s="78">
        <v>208</v>
      </c>
      <c r="F29" s="78">
        <v>182</v>
      </c>
      <c r="G29" s="79">
        <v>114.29</v>
      </c>
    </row>
    <row r="30" spans="1:7" x14ac:dyDescent="0.2">
      <c r="A30" s="77" t="s">
        <v>10</v>
      </c>
      <c r="B30" s="78">
        <v>4</v>
      </c>
      <c r="C30" s="78">
        <v>12</v>
      </c>
      <c r="D30" s="79">
        <v>33.33</v>
      </c>
      <c r="E30" s="78">
        <v>180</v>
      </c>
      <c r="F30" s="78">
        <v>176</v>
      </c>
      <c r="G30" s="79">
        <v>102.27</v>
      </c>
    </row>
    <row r="31" spans="1:7" x14ac:dyDescent="0.2">
      <c r="A31" s="77" t="s">
        <v>11</v>
      </c>
      <c r="B31" s="78">
        <v>4</v>
      </c>
      <c r="C31" s="78">
        <v>6</v>
      </c>
      <c r="D31" s="79">
        <v>66.67</v>
      </c>
      <c r="E31" s="78">
        <v>179</v>
      </c>
      <c r="F31" s="78">
        <v>168</v>
      </c>
      <c r="G31" s="79">
        <v>106.55</v>
      </c>
    </row>
    <row r="32" spans="1:7" x14ac:dyDescent="0.2">
      <c r="A32" s="77" t="s">
        <v>7</v>
      </c>
      <c r="B32" s="78">
        <v>0</v>
      </c>
      <c r="C32" s="78">
        <v>2</v>
      </c>
      <c r="D32" s="79">
        <v>0</v>
      </c>
      <c r="E32" s="78">
        <v>138</v>
      </c>
      <c r="F32" s="78">
        <v>164</v>
      </c>
      <c r="G32" s="79">
        <v>84.15</v>
      </c>
    </row>
    <row r="33" spans="1:7" x14ac:dyDescent="0.2">
      <c r="A33" s="77" t="s">
        <v>3</v>
      </c>
      <c r="B33" s="78">
        <f>68+2</f>
        <v>70</v>
      </c>
      <c r="C33" s="78">
        <v>18</v>
      </c>
      <c r="D33" s="79">
        <v>377.78</v>
      </c>
      <c r="E33" s="78">
        <f>134+2</f>
        <v>136</v>
      </c>
      <c r="F33" s="78">
        <f>85+12</f>
        <v>97</v>
      </c>
      <c r="G33" s="79">
        <v>157.65</v>
      </c>
    </row>
    <row r="34" spans="1:7" x14ac:dyDescent="0.2">
      <c r="A34" s="77" t="s">
        <v>12</v>
      </c>
      <c r="B34" s="78">
        <v>0</v>
      </c>
      <c r="C34" s="78">
        <v>12</v>
      </c>
      <c r="D34" s="79">
        <v>0</v>
      </c>
      <c r="E34" s="78">
        <v>132</v>
      </c>
      <c r="F34" s="78">
        <v>150</v>
      </c>
      <c r="G34" s="79">
        <v>88</v>
      </c>
    </row>
    <row r="35" spans="1:7" x14ac:dyDescent="0.2">
      <c r="A35" s="77" t="s">
        <v>4</v>
      </c>
      <c r="B35" s="78">
        <v>72</v>
      </c>
      <c r="C35" s="78">
        <v>73</v>
      </c>
      <c r="D35" s="79">
        <v>98.63</v>
      </c>
      <c r="E35" s="78">
        <v>117</v>
      </c>
      <c r="F35" s="78">
        <v>146</v>
      </c>
      <c r="G35" s="79">
        <v>80.14</v>
      </c>
    </row>
    <row r="36" spans="1:7" x14ac:dyDescent="0.2">
      <c r="A36" s="77" t="s">
        <v>5</v>
      </c>
      <c r="B36" s="78">
        <v>9</v>
      </c>
      <c r="C36" s="78">
        <v>0</v>
      </c>
      <c r="D36" s="79">
        <v>0</v>
      </c>
      <c r="E36" s="78">
        <v>93</v>
      </c>
      <c r="F36" s="78">
        <v>119</v>
      </c>
      <c r="G36" s="79">
        <v>78.150000000000006</v>
      </c>
    </row>
    <row r="37" spans="1:7" x14ac:dyDescent="0.2">
      <c r="A37" s="77" t="s">
        <v>6</v>
      </c>
      <c r="B37" s="78">
        <v>5</v>
      </c>
      <c r="C37" s="78">
        <v>5</v>
      </c>
      <c r="D37" s="79">
        <v>100</v>
      </c>
      <c r="E37" s="78">
        <v>86</v>
      </c>
      <c r="F37" s="78">
        <v>78</v>
      </c>
      <c r="G37" s="79">
        <v>110.26</v>
      </c>
    </row>
    <row r="38" spans="1:7" x14ac:dyDescent="0.2">
      <c r="A38" s="77" t="s">
        <v>8</v>
      </c>
      <c r="B38" s="78">
        <v>2</v>
      </c>
      <c r="C38" s="78">
        <v>5</v>
      </c>
      <c r="D38" s="79">
        <v>40</v>
      </c>
      <c r="E38" s="78">
        <v>81</v>
      </c>
      <c r="F38" s="78">
        <v>109</v>
      </c>
      <c r="G38" s="79">
        <v>74.31</v>
      </c>
    </row>
    <row r="39" spans="1:7" x14ac:dyDescent="0.2">
      <c r="A39" s="77" t="s">
        <v>2</v>
      </c>
      <c r="B39" s="78">
        <v>12</v>
      </c>
      <c r="C39" s="78">
        <v>56</v>
      </c>
      <c r="D39" s="79">
        <v>21.43</v>
      </c>
      <c r="E39" s="78">
        <v>74</v>
      </c>
      <c r="F39" s="78">
        <v>114</v>
      </c>
      <c r="G39" s="79">
        <v>64.91</v>
      </c>
    </row>
    <row r="40" spans="1:7" x14ac:dyDescent="0.2">
      <c r="A40" s="77" t="s">
        <v>1</v>
      </c>
      <c r="B40" s="78">
        <v>13</v>
      </c>
      <c r="C40" s="78">
        <v>14</v>
      </c>
      <c r="D40" s="79">
        <v>92.86</v>
      </c>
      <c r="E40" s="78">
        <v>62</v>
      </c>
      <c r="F40" s="78">
        <v>54</v>
      </c>
      <c r="G40" s="79">
        <v>114.81</v>
      </c>
    </row>
    <row r="42" spans="1:7" x14ac:dyDescent="0.2">
      <c r="A42" s="81" t="s">
        <v>0</v>
      </c>
      <c r="B42" s="82">
        <f>SUBTOTAL(109,B9:B40)</f>
        <v>6212</v>
      </c>
      <c r="C42" s="82">
        <f>SUBTOTAL(109,C9:C40)</f>
        <v>6712</v>
      </c>
      <c r="D42" s="83">
        <f>IFERROR(SUM(B1:B40)/SUM(C1:C40)*100, 0)</f>
        <v>92.550655542312271</v>
      </c>
      <c r="E42" s="82">
        <f>SUBTOTAL(109,E9:E40)</f>
        <v>48039</v>
      </c>
      <c r="F42" s="82">
        <f>SUBTOTAL(109,F9:F40)</f>
        <v>46115</v>
      </c>
      <c r="G42" s="83">
        <f>IFERROR(SUM(E1:E40)/SUM(F1:F40)*100, 0)</f>
        <v>104.17217825002712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7.140625" style="2" customWidth="1"/>
    <col min="2" max="2" width="9.140625" style="2" customWidth="1"/>
    <col min="3" max="3" width="11.7109375" style="2" customWidth="1"/>
    <col min="4" max="4" width="9.140625" style="2" customWidth="1"/>
    <col min="5" max="5" width="10.28515625" style="2" customWidth="1"/>
    <col min="6" max="6" width="11.42578125" style="2" customWidth="1"/>
    <col min="7" max="7" width="9.140625" style="2" customWidth="1"/>
    <col min="8" max="16384" width="9.14062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52</v>
      </c>
    </row>
    <row r="4" spans="1:7" x14ac:dyDescent="0.2">
      <c r="A4" s="2" t="s">
        <v>53</v>
      </c>
    </row>
    <row r="5" spans="1:7" x14ac:dyDescent="0.2">
      <c r="A5" s="2" t="s">
        <v>40</v>
      </c>
    </row>
    <row r="6" spans="1:7" x14ac:dyDescent="0.2">
      <c r="A6" s="1" t="s">
        <v>55</v>
      </c>
    </row>
    <row r="7" spans="1:7" x14ac:dyDescent="0.2">
      <c r="B7" s="3"/>
      <c r="C7" s="3"/>
      <c r="D7" s="4"/>
      <c r="E7" s="3"/>
      <c r="F7" s="3"/>
      <c r="G7" s="4"/>
    </row>
    <row r="8" spans="1:7" ht="40.5" customHeight="1" x14ac:dyDescent="0.2">
      <c r="A8" s="11" t="s">
        <v>39</v>
      </c>
      <c r="B8" s="12" t="s">
        <v>38</v>
      </c>
      <c r="C8" s="12" t="s">
        <v>37</v>
      </c>
      <c r="D8" s="13" t="s">
        <v>36</v>
      </c>
      <c r="E8" s="12" t="s">
        <v>35</v>
      </c>
      <c r="F8" s="12" t="s">
        <v>34</v>
      </c>
      <c r="G8" s="13" t="s">
        <v>33</v>
      </c>
    </row>
    <row r="9" spans="1:7" x14ac:dyDescent="0.2">
      <c r="A9" s="2" t="s">
        <v>32</v>
      </c>
      <c r="B9" s="3">
        <v>189</v>
      </c>
      <c r="C9" s="3">
        <v>105</v>
      </c>
      <c r="D9" s="4">
        <v>180</v>
      </c>
      <c r="E9" s="3">
        <v>643</v>
      </c>
      <c r="F9" s="3">
        <v>323</v>
      </c>
      <c r="G9" s="4">
        <v>199.07</v>
      </c>
    </row>
    <row r="10" spans="1:7" x14ac:dyDescent="0.2">
      <c r="A10" s="2" t="s">
        <v>26</v>
      </c>
      <c r="B10" s="3">
        <v>61</v>
      </c>
      <c r="C10" s="3">
        <v>18</v>
      </c>
      <c r="D10" s="4">
        <v>338.89</v>
      </c>
      <c r="E10" s="3">
        <v>280</v>
      </c>
      <c r="F10" s="3">
        <v>240</v>
      </c>
      <c r="G10" s="4">
        <v>116.67</v>
      </c>
    </row>
    <row r="11" spans="1:7" x14ac:dyDescent="0.2">
      <c r="A11" s="2" t="s">
        <v>31</v>
      </c>
      <c r="B11" s="3">
        <v>99</v>
      </c>
      <c r="C11" s="3">
        <v>42</v>
      </c>
      <c r="D11" s="4">
        <v>235.71</v>
      </c>
      <c r="E11" s="3">
        <v>266</v>
      </c>
      <c r="F11" s="3">
        <v>356</v>
      </c>
      <c r="G11" s="4">
        <v>74.72</v>
      </c>
    </row>
    <row r="12" spans="1:7" x14ac:dyDescent="0.2">
      <c r="A12" s="2" t="s">
        <v>29</v>
      </c>
      <c r="B12" s="3">
        <v>56</v>
      </c>
      <c r="C12" s="3">
        <v>7</v>
      </c>
      <c r="D12" s="4">
        <v>800</v>
      </c>
      <c r="E12" s="3">
        <v>224</v>
      </c>
      <c r="F12" s="3">
        <v>93</v>
      </c>
      <c r="G12" s="4">
        <v>240.86</v>
      </c>
    </row>
    <row r="13" spans="1:7" x14ac:dyDescent="0.2">
      <c r="A13" s="2" t="s">
        <v>27</v>
      </c>
      <c r="B13" s="3">
        <v>48</v>
      </c>
      <c r="C13" s="3">
        <v>15</v>
      </c>
      <c r="D13" s="4">
        <v>320</v>
      </c>
      <c r="E13" s="3">
        <v>203</v>
      </c>
      <c r="F13" s="3">
        <v>49</v>
      </c>
      <c r="G13" s="4">
        <v>414.29</v>
      </c>
    </row>
    <row r="14" spans="1:7" x14ac:dyDescent="0.2">
      <c r="A14" s="2" t="s">
        <v>25</v>
      </c>
      <c r="B14" s="3">
        <v>38</v>
      </c>
      <c r="C14" s="3">
        <v>61</v>
      </c>
      <c r="D14" s="4">
        <v>62.3</v>
      </c>
      <c r="E14" s="3">
        <v>174</v>
      </c>
      <c r="F14" s="3">
        <v>221</v>
      </c>
      <c r="G14" s="4">
        <v>78.73</v>
      </c>
    </row>
    <row r="15" spans="1:7" x14ac:dyDescent="0.2">
      <c r="A15" s="2" t="s">
        <v>30</v>
      </c>
      <c r="B15" s="3">
        <v>22</v>
      </c>
      <c r="C15" s="3">
        <v>7</v>
      </c>
      <c r="D15" s="4">
        <v>314.29000000000002</v>
      </c>
      <c r="E15" s="3">
        <v>166</v>
      </c>
      <c r="F15" s="3">
        <v>163</v>
      </c>
      <c r="G15" s="4">
        <v>101.84</v>
      </c>
    </row>
    <row r="16" spans="1:7" x14ac:dyDescent="0.2">
      <c r="A16" s="2" t="s">
        <v>24</v>
      </c>
      <c r="B16" s="3">
        <v>34</v>
      </c>
      <c r="C16" s="3">
        <v>7</v>
      </c>
      <c r="D16" s="4">
        <v>485.71</v>
      </c>
      <c r="E16" s="3">
        <v>79</v>
      </c>
      <c r="F16" s="3">
        <v>21</v>
      </c>
      <c r="G16" s="4">
        <v>376.19</v>
      </c>
    </row>
    <row r="17" spans="1:7" x14ac:dyDescent="0.2">
      <c r="A17" s="2" t="s">
        <v>23</v>
      </c>
      <c r="B17" s="3">
        <v>17</v>
      </c>
      <c r="C17" s="3">
        <v>6</v>
      </c>
      <c r="D17" s="4">
        <v>283.33</v>
      </c>
      <c r="E17" s="3">
        <v>73</v>
      </c>
      <c r="F17" s="3">
        <v>41</v>
      </c>
      <c r="G17" s="4">
        <v>178.05</v>
      </c>
    </row>
    <row r="18" spans="1:7" x14ac:dyDescent="0.2">
      <c r="A18" s="2" t="s">
        <v>54</v>
      </c>
      <c r="B18" s="3">
        <v>13</v>
      </c>
      <c r="C18" s="3">
        <v>6</v>
      </c>
      <c r="D18" s="4">
        <v>216.67</v>
      </c>
      <c r="E18" s="3">
        <v>43</v>
      </c>
      <c r="F18" s="3">
        <v>22</v>
      </c>
      <c r="G18" s="4">
        <v>195.45</v>
      </c>
    </row>
    <row r="19" spans="1:7" x14ac:dyDescent="0.2">
      <c r="A19" s="2" t="s">
        <v>19</v>
      </c>
      <c r="B19" s="3">
        <v>0</v>
      </c>
      <c r="C19" s="3">
        <v>6</v>
      </c>
      <c r="D19" s="4">
        <v>0</v>
      </c>
      <c r="E19" s="3">
        <v>41</v>
      </c>
      <c r="F19" s="3">
        <v>27</v>
      </c>
      <c r="G19" s="4">
        <v>151.85</v>
      </c>
    </row>
    <row r="20" spans="1:7" x14ac:dyDescent="0.2">
      <c r="A20" s="2" t="s">
        <v>16</v>
      </c>
      <c r="B20" s="3">
        <v>0</v>
      </c>
      <c r="C20" s="3">
        <v>4</v>
      </c>
      <c r="D20" s="4">
        <v>0</v>
      </c>
      <c r="E20" s="3">
        <v>31</v>
      </c>
      <c r="F20" s="3">
        <v>27</v>
      </c>
      <c r="G20" s="4">
        <v>114.81</v>
      </c>
    </row>
    <row r="21" spans="1:7" x14ac:dyDescent="0.2">
      <c r="A21" s="2" t="s">
        <v>15</v>
      </c>
      <c r="B21" s="3">
        <v>14</v>
      </c>
      <c r="C21" s="3">
        <v>1</v>
      </c>
      <c r="D21" s="4">
        <v>1400</v>
      </c>
      <c r="E21" s="3">
        <v>26</v>
      </c>
      <c r="F21" s="3">
        <v>18</v>
      </c>
      <c r="G21" s="4">
        <v>144.44</v>
      </c>
    </row>
    <row r="22" spans="1:7" x14ac:dyDescent="0.2">
      <c r="A22" s="2" t="s">
        <v>5</v>
      </c>
      <c r="B22" s="3">
        <v>5</v>
      </c>
      <c r="C22" s="3">
        <v>0</v>
      </c>
      <c r="D22" s="4">
        <v>0</v>
      </c>
      <c r="E22" s="3">
        <v>25</v>
      </c>
      <c r="F22" s="3">
        <v>59</v>
      </c>
      <c r="G22" s="4">
        <v>42.37</v>
      </c>
    </row>
    <row r="23" spans="1:7" x14ac:dyDescent="0.2">
      <c r="A23" s="2" t="s">
        <v>13</v>
      </c>
      <c r="B23" s="3">
        <v>5</v>
      </c>
      <c r="C23" s="3">
        <v>5</v>
      </c>
      <c r="D23" s="4">
        <v>100</v>
      </c>
      <c r="E23" s="3">
        <v>24</v>
      </c>
      <c r="F23" s="3">
        <v>22</v>
      </c>
      <c r="G23" s="4">
        <v>109.09</v>
      </c>
    </row>
    <row r="24" spans="1:7" x14ac:dyDescent="0.2">
      <c r="A24" s="2" t="s">
        <v>3</v>
      </c>
      <c r="B24" s="3">
        <v>4</v>
      </c>
      <c r="C24" s="3">
        <v>7</v>
      </c>
      <c r="D24" s="4">
        <v>57.14</v>
      </c>
      <c r="E24" s="3">
        <v>24</v>
      </c>
      <c r="F24" s="3">
        <v>27</v>
      </c>
      <c r="G24" s="4">
        <v>96</v>
      </c>
    </row>
    <row r="25" spans="1:7" x14ac:dyDescent="0.2">
      <c r="A25" s="2" t="s">
        <v>2</v>
      </c>
      <c r="B25" s="3">
        <v>11</v>
      </c>
      <c r="C25" s="3">
        <v>4</v>
      </c>
      <c r="D25" s="4">
        <v>275</v>
      </c>
      <c r="E25" s="3">
        <v>20</v>
      </c>
      <c r="F25" s="3">
        <v>9</v>
      </c>
      <c r="G25" s="4">
        <v>222.22</v>
      </c>
    </row>
    <row r="26" spans="1:7" x14ac:dyDescent="0.2">
      <c r="A26" s="2" t="s">
        <v>8</v>
      </c>
      <c r="B26" s="3">
        <v>0</v>
      </c>
      <c r="C26" s="3">
        <v>0</v>
      </c>
      <c r="D26" s="4">
        <v>0</v>
      </c>
      <c r="E26" s="3">
        <v>18</v>
      </c>
      <c r="F26" s="3">
        <v>10</v>
      </c>
      <c r="G26" s="4">
        <v>180</v>
      </c>
    </row>
    <row r="27" spans="1:7" x14ac:dyDescent="0.2">
      <c r="A27" s="2" t="s">
        <v>17</v>
      </c>
      <c r="B27" s="3">
        <v>2</v>
      </c>
      <c r="C27" s="3">
        <v>1</v>
      </c>
      <c r="D27" s="4">
        <v>200</v>
      </c>
      <c r="E27" s="3">
        <v>18</v>
      </c>
      <c r="F27" s="3">
        <v>16</v>
      </c>
      <c r="G27" s="4">
        <v>112.5</v>
      </c>
    </row>
    <row r="28" spans="1:7" x14ac:dyDescent="0.2">
      <c r="A28" s="2" t="s">
        <v>10</v>
      </c>
      <c r="B28" s="3">
        <v>0</v>
      </c>
      <c r="C28" s="3">
        <v>0</v>
      </c>
      <c r="D28" s="4">
        <v>0</v>
      </c>
      <c r="E28" s="3">
        <v>17</v>
      </c>
      <c r="F28" s="3">
        <v>7</v>
      </c>
      <c r="G28" s="4">
        <v>242.86</v>
      </c>
    </row>
    <row r="29" spans="1:7" x14ac:dyDescent="0.2">
      <c r="A29" s="2" t="s">
        <v>12</v>
      </c>
      <c r="B29" s="3">
        <v>0</v>
      </c>
      <c r="C29" s="3">
        <v>0</v>
      </c>
      <c r="D29" s="4">
        <v>0</v>
      </c>
      <c r="E29" s="3">
        <v>16</v>
      </c>
      <c r="F29" s="3">
        <v>6</v>
      </c>
      <c r="G29" s="4">
        <v>266.67</v>
      </c>
    </row>
    <row r="30" spans="1:7" x14ac:dyDescent="0.2">
      <c r="A30" s="2" t="s">
        <v>7</v>
      </c>
      <c r="B30" s="3">
        <v>1</v>
      </c>
      <c r="C30" s="3">
        <v>5</v>
      </c>
      <c r="D30" s="4">
        <v>20</v>
      </c>
      <c r="E30" s="3">
        <v>16</v>
      </c>
      <c r="F30" s="3">
        <v>26</v>
      </c>
      <c r="G30" s="4">
        <v>61.54</v>
      </c>
    </row>
    <row r="31" spans="1:7" x14ac:dyDescent="0.2">
      <c r="A31" s="2" t="s">
        <v>22</v>
      </c>
      <c r="B31" s="3">
        <v>0</v>
      </c>
      <c r="C31" s="3">
        <v>0</v>
      </c>
      <c r="D31" s="4">
        <v>0</v>
      </c>
      <c r="E31" s="3">
        <v>10</v>
      </c>
      <c r="F31" s="3">
        <v>34</v>
      </c>
      <c r="G31" s="4">
        <v>29.41</v>
      </c>
    </row>
    <row r="32" spans="1:7" x14ac:dyDescent="0.2">
      <c r="A32" s="2" t="s">
        <v>20</v>
      </c>
      <c r="B32" s="3">
        <v>0</v>
      </c>
      <c r="C32" s="3">
        <v>1</v>
      </c>
      <c r="D32" s="4">
        <v>0</v>
      </c>
      <c r="E32" s="3">
        <v>9</v>
      </c>
      <c r="F32" s="3">
        <v>4</v>
      </c>
      <c r="G32" s="4">
        <v>225</v>
      </c>
    </row>
    <row r="33" spans="1:7" x14ac:dyDescent="0.2">
      <c r="A33" s="2" t="s">
        <v>4</v>
      </c>
      <c r="B33" s="3">
        <v>6</v>
      </c>
      <c r="C33" s="3">
        <v>2</v>
      </c>
      <c r="D33" s="4">
        <v>300</v>
      </c>
      <c r="E33" s="3">
        <v>7</v>
      </c>
      <c r="F33" s="3">
        <v>2</v>
      </c>
      <c r="G33" s="4">
        <v>350</v>
      </c>
    </row>
    <row r="34" spans="1:7" x14ac:dyDescent="0.2">
      <c r="A34" s="2" t="s">
        <v>28</v>
      </c>
      <c r="B34" s="3">
        <v>0</v>
      </c>
      <c r="C34" s="3">
        <v>0</v>
      </c>
      <c r="D34" s="4">
        <v>0</v>
      </c>
      <c r="E34" s="3">
        <v>6</v>
      </c>
      <c r="F34" s="3">
        <v>6</v>
      </c>
      <c r="G34" s="4">
        <v>100</v>
      </c>
    </row>
    <row r="35" spans="1:7" x14ac:dyDescent="0.2">
      <c r="A35" s="2" t="s">
        <v>14</v>
      </c>
      <c r="B35" s="3">
        <v>0</v>
      </c>
      <c r="C35" s="3">
        <v>0</v>
      </c>
      <c r="D35" s="4">
        <v>0</v>
      </c>
      <c r="E35" s="3">
        <v>5</v>
      </c>
      <c r="F35" s="3">
        <v>5</v>
      </c>
      <c r="G35" s="4">
        <v>100</v>
      </c>
    </row>
    <row r="36" spans="1:7" x14ac:dyDescent="0.2">
      <c r="A36" s="2" t="s">
        <v>6</v>
      </c>
      <c r="B36" s="3">
        <v>2</v>
      </c>
      <c r="C36" s="3">
        <v>0</v>
      </c>
      <c r="D36" s="4">
        <v>0</v>
      </c>
      <c r="E36" s="3">
        <v>5</v>
      </c>
      <c r="F36" s="3">
        <v>4</v>
      </c>
      <c r="G36" s="4">
        <v>125</v>
      </c>
    </row>
    <row r="37" spans="1:7" x14ac:dyDescent="0.2">
      <c r="A37" s="2" t="s">
        <v>1</v>
      </c>
      <c r="B37" s="3">
        <v>0</v>
      </c>
      <c r="C37" s="3">
        <v>0</v>
      </c>
      <c r="D37" s="4">
        <v>0</v>
      </c>
      <c r="E37" s="3">
        <v>2</v>
      </c>
      <c r="F37" s="3">
        <v>2</v>
      </c>
      <c r="G37" s="4">
        <v>100</v>
      </c>
    </row>
    <row r="38" spans="1:7" x14ac:dyDescent="0.2">
      <c r="A38" s="2" t="s">
        <v>11</v>
      </c>
      <c r="B38" s="3">
        <v>0</v>
      </c>
      <c r="C38" s="3">
        <v>0</v>
      </c>
      <c r="D38" s="4">
        <v>0</v>
      </c>
      <c r="E38" s="3">
        <v>2</v>
      </c>
      <c r="F38" s="3">
        <v>6</v>
      </c>
      <c r="G38" s="4">
        <v>33.33</v>
      </c>
    </row>
    <row r="39" spans="1:7" x14ac:dyDescent="0.2">
      <c r="A39" s="2" t="s">
        <v>9</v>
      </c>
      <c r="B39" s="3">
        <v>0</v>
      </c>
      <c r="C39" s="3">
        <v>0</v>
      </c>
      <c r="D39" s="4">
        <v>0</v>
      </c>
      <c r="E39" s="3">
        <v>1</v>
      </c>
      <c r="F39" s="3">
        <v>0</v>
      </c>
      <c r="G39" s="4">
        <v>0</v>
      </c>
    </row>
    <row r="40" spans="1:7" x14ac:dyDescent="0.2">
      <c r="A40" s="2" t="s">
        <v>21</v>
      </c>
      <c r="B40" s="3">
        <v>0</v>
      </c>
      <c r="C40" s="3">
        <v>0</v>
      </c>
      <c r="D40" s="4">
        <v>0</v>
      </c>
      <c r="E40" s="3">
        <v>0</v>
      </c>
      <c r="F40" s="3">
        <v>2</v>
      </c>
      <c r="G40" s="4">
        <v>0</v>
      </c>
    </row>
    <row r="42" spans="1:7" x14ac:dyDescent="0.2">
      <c r="A42" s="14" t="s">
        <v>0</v>
      </c>
      <c r="B42" s="15">
        <f>SUBTOTAL(109,B9:B40)</f>
        <v>627</v>
      </c>
      <c r="C42" s="15">
        <f>SUBTOTAL(109,C9:C40)</f>
        <v>310</v>
      </c>
      <c r="D42" s="16">
        <f>IFERROR(SUM(B1:B40)/SUM(C1:C40)*100, 0)</f>
        <v>202.25806451612902</v>
      </c>
      <c r="E42" s="15">
        <f>SUBTOTAL(109,E9:E40)</f>
        <v>2474</v>
      </c>
      <c r="F42" s="15">
        <f>SUBTOTAL(109,F9:F40)</f>
        <v>1848</v>
      </c>
      <c r="G42" s="16">
        <f>IFERROR(SUM(E1:E40)/SUM(F1:F40)*100, 0)</f>
        <v>133.87445887445887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138F1-10A1-4DAC-AB32-EEF969566DF8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42578125" style="77" customWidth="1"/>
    <col min="2" max="2" width="9.28515625" style="77" customWidth="1"/>
    <col min="3" max="3" width="11.5703125" style="77" customWidth="1"/>
    <col min="4" max="4" width="8.42578125" style="77" customWidth="1"/>
    <col min="5" max="5" width="9" style="77" customWidth="1"/>
    <col min="6" max="6" width="11.5703125" style="77" customWidth="1"/>
    <col min="7" max="7" width="8.710937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175</v>
      </c>
    </row>
    <row r="4" spans="1:7" x14ac:dyDescent="0.2">
      <c r="A4" s="77" t="s">
        <v>176</v>
      </c>
    </row>
    <row r="5" spans="1:7" x14ac:dyDescent="0.2">
      <c r="A5" s="77" t="s">
        <v>40</v>
      </c>
    </row>
    <row r="6" spans="1:7" x14ac:dyDescent="0.2">
      <c r="A6" s="1" t="s">
        <v>177</v>
      </c>
    </row>
    <row r="7" spans="1:7" x14ac:dyDescent="0.2">
      <c r="B7" s="78"/>
      <c r="C7" s="78"/>
      <c r="D7" s="79"/>
      <c r="E7" s="78"/>
      <c r="F7" s="78"/>
      <c r="G7" s="79"/>
    </row>
    <row r="8" spans="1:7" ht="43.9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999</v>
      </c>
      <c r="C9" s="78">
        <v>644</v>
      </c>
      <c r="D9" s="79">
        <v>155.12</v>
      </c>
      <c r="E9" s="78">
        <v>4552</v>
      </c>
      <c r="F9" s="78">
        <v>3540</v>
      </c>
      <c r="G9" s="79">
        <v>128.59</v>
      </c>
    </row>
    <row r="10" spans="1:7" x14ac:dyDescent="0.2">
      <c r="A10" s="77" t="s">
        <v>31</v>
      </c>
      <c r="B10" s="78">
        <v>727</v>
      </c>
      <c r="C10" s="78">
        <v>483</v>
      </c>
      <c r="D10" s="79">
        <v>150.52000000000001</v>
      </c>
      <c r="E10" s="78">
        <v>4420</v>
      </c>
      <c r="F10" s="78">
        <v>2676</v>
      </c>
      <c r="G10" s="79">
        <v>165.17</v>
      </c>
    </row>
    <row r="11" spans="1:7" x14ac:dyDescent="0.2">
      <c r="A11" s="77" t="s">
        <v>26</v>
      </c>
      <c r="B11" s="78">
        <v>294</v>
      </c>
      <c r="C11" s="78">
        <v>186</v>
      </c>
      <c r="D11" s="79">
        <v>158.06</v>
      </c>
      <c r="E11" s="78">
        <v>2012</v>
      </c>
      <c r="F11" s="78">
        <v>1218</v>
      </c>
      <c r="G11" s="79">
        <v>165.19</v>
      </c>
    </row>
    <row r="12" spans="1:7" x14ac:dyDescent="0.2">
      <c r="A12" s="77" t="s">
        <v>24</v>
      </c>
      <c r="B12" s="78">
        <v>193</v>
      </c>
      <c r="C12" s="78">
        <v>188</v>
      </c>
      <c r="D12" s="79">
        <v>102.66</v>
      </c>
      <c r="E12" s="78">
        <v>1980</v>
      </c>
      <c r="F12" s="78">
        <v>1727</v>
      </c>
      <c r="G12" s="79">
        <v>114.65</v>
      </c>
    </row>
    <row r="13" spans="1:7" x14ac:dyDescent="0.2">
      <c r="A13" s="77" t="s">
        <v>23</v>
      </c>
      <c r="B13" s="78">
        <v>356</v>
      </c>
      <c r="C13" s="78">
        <v>277</v>
      </c>
      <c r="D13" s="79">
        <v>128.52000000000001</v>
      </c>
      <c r="E13" s="78">
        <v>1902</v>
      </c>
      <c r="F13" s="78">
        <v>1665</v>
      </c>
      <c r="G13" s="79">
        <v>114.23</v>
      </c>
    </row>
    <row r="14" spans="1:7" x14ac:dyDescent="0.2">
      <c r="A14" s="77" t="s">
        <v>25</v>
      </c>
      <c r="B14" s="78">
        <v>369</v>
      </c>
      <c r="C14" s="78">
        <v>389</v>
      </c>
      <c r="D14" s="79">
        <v>94.86</v>
      </c>
      <c r="E14" s="78">
        <v>1852</v>
      </c>
      <c r="F14" s="78">
        <v>1678</v>
      </c>
      <c r="G14" s="79">
        <v>110.37</v>
      </c>
    </row>
    <row r="15" spans="1:7" x14ac:dyDescent="0.2">
      <c r="A15" s="77" t="s">
        <v>30</v>
      </c>
      <c r="B15" s="78">
        <v>199</v>
      </c>
      <c r="C15" s="78">
        <v>151</v>
      </c>
      <c r="D15" s="79">
        <v>131.79</v>
      </c>
      <c r="E15" s="78">
        <v>1741</v>
      </c>
      <c r="F15" s="78">
        <v>1290</v>
      </c>
      <c r="G15" s="79">
        <v>134.96</v>
      </c>
    </row>
    <row r="16" spans="1:7" x14ac:dyDescent="0.2">
      <c r="A16" s="77" t="s">
        <v>29</v>
      </c>
      <c r="B16" s="78">
        <v>142</v>
      </c>
      <c r="C16" s="78">
        <v>277</v>
      </c>
      <c r="D16" s="79">
        <v>51.26</v>
      </c>
      <c r="E16" s="78">
        <v>1703</v>
      </c>
      <c r="F16" s="78">
        <v>1415</v>
      </c>
      <c r="G16" s="79">
        <v>120.35</v>
      </c>
    </row>
    <row r="17" spans="1:7" x14ac:dyDescent="0.2">
      <c r="A17" s="77" t="s">
        <v>27</v>
      </c>
      <c r="B17" s="78">
        <v>261</v>
      </c>
      <c r="C17" s="78">
        <v>273</v>
      </c>
      <c r="D17" s="79">
        <v>95.6</v>
      </c>
      <c r="E17" s="78">
        <v>1670</v>
      </c>
      <c r="F17" s="78">
        <v>1290</v>
      </c>
      <c r="G17" s="79">
        <v>129.46</v>
      </c>
    </row>
    <row r="18" spans="1:7" x14ac:dyDescent="0.2">
      <c r="A18" s="77" t="s">
        <v>22</v>
      </c>
      <c r="B18" s="78">
        <v>88</v>
      </c>
      <c r="C18" s="78">
        <v>223</v>
      </c>
      <c r="D18" s="79">
        <v>39.46</v>
      </c>
      <c r="E18" s="78">
        <v>588</v>
      </c>
      <c r="F18" s="78">
        <v>635</v>
      </c>
      <c r="G18" s="79">
        <v>92.6</v>
      </c>
    </row>
    <row r="19" spans="1:7" x14ac:dyDescent="0.2">
      <c r="A19" s="77" t="s">
        <v>28</v>
      </c>
      <c r="B19" s="78">
        <v>33</v>
      </c>
      <c r="C19" s="78">
        <v>11</v>
      </c>
      <c r="D19" s="79">
        <v>300</v>
      </c>
      <c r="E19" s="78">
        <v>508</v>
      </c>
      <c r="F19" s="78">
        <v>213</v>
      </c>
      <c r="G19" s="79">
        <v>238.5</v>
      </c>
    </row>
    <row r="20" spans="1:7" x14ac:dyDescent="0.2">
      <c r="A20" s="77" t="s">
        <v>20</v>
      </c>
      <c r="B20" s="78">
        <v>10</v>
      </c>
      <c r="C20" s="78">
        <v>35</v>
      </c>
      <c r="D20" s="79">
        <v>28.57</v>
      </c>
      <c r="E20" s="78">
        <v>470</v>
      </c>
      <c r="F20" s="78">
        <v>175</v>
      </c>
      <c r="G20" s="79">
        <v>268.57</v>
      </c>
    </row>
    <row r="21" spans="1:7" x14ac:dyDescent="0.2">
      <c r="A21" s="77" t="s">
        <v>17</v>
      </c>
      <c r="B21" s="78">
        <v>65</v>
      </c>
      <c r="C21" s="78">
        <v>24</v>
      </c>
      <c r="D21" s="79">
        <v>270.83</v>
      </c>
      <c r="E21" s="78">
        <v>378</v>
      </c>
      <c r="F21" s="78">
        <v>354</v>
      </c>
      <c r="G21" s="79">
        <v>106.78</v>
      </c>
    </row>
    <row r="22" spans="1:7" x14ac:dyDescent="0.2">
      <c r="A22" s="77" t="s">
        <v>18</v>
      </c>
      <c r="B22" s="78">
        <v>39</v>
      </c>
      <c r="C22" s="78">
        <v>42</v>
      </c>
      <c r="D22" s="79">
        <v>92.86</v>
      </c>
      <c r="E22" s="78">
        <v>343</v>
      </c>
      <c r="F22" s="78">
        <v>270</v>
      </c>
      <c r="G22" s="79">
        <v>127.04</v>
      </c>
    </row>
    <row r="23" spans="1:7" x14ac:dyDescent="0.2">
      <c r="A23" s="77" t="s">
        <v>19</v>
      </c>
      <c r="B23" s="78">
        <v>13</v>
      </c>
      <c r="C23" s="78">
        <v>34</v>
      </c>
      <c r="D23" s="79">
        <v>38.24</v>
      </c>
      <c r="E23" s="78">
        <v>326</v>
      </c>
      <c r="F23" s="78">
        <v>327</v>
      </c>
      <c r="G23" s="79">
        <v>99.69</v>
      </c>
    </row>
    <row r="24" spans="1:7" x14ac:dyDescent="0.2">
      <c r="A24" s="77" t="s">
        <v>16</v>
      </c>
      <c r="B24" s="78">
        <v>18</v>
      </c>
      <c r="C24" s="78">
        <v>27</v>
      </c>
      <c r="D24" s="79">
        <v>66.67</v>
      </c>
      <c r="E24" s="78">
        <v>218</v>
      </c>
      <c r="F24" s="78">
        <v>199</v>
      </c>
      <c r="G24" s="79">
        <v>109.55</v>
      </c>
    </row>
    <row r="25" spans="1:7" x14ac:dyDescent="0.2">
      <c r="A25" s="77" t="s">
        <v>14</v>
      </c>
      <c r="B25" s="78">
        <v>8</v>
      </c>
      <c r="C25" s="78">
        <v>4</v>
      </c>
      <c r="D25" s="79">
        <v>200</v>
      </c>
      <c r="E25" s="78">
        <v>185</v>
      </c>
      <c r="F25" s="78">
        <v>155</v>
      </c>
      <c r="G25" s="79">
        <v>119.35</v>
      </c>
    </row>
    <row r="26" spans="1:7" x14ac:dyDescent="0.2">
      <c r="A26" s="77" t="s">
        <v>13</v>
      </c>
      <c r="B26" s="78">
        <v>50</v>
      </c>
      <c r="C26" s="78">
        <v>56</v>
      </c>
      <c r="D26" s="79">
        <v>89.29</v>
      </c>
      <c r="E26" s="78">
        <v>168</v>
      </c>
      <c r="F26" s="78">
        <v>168</v>
      </c>
      <c r="G26" s="79">
        <v>100</v>
      </c>
    </row>
    <row r="27" spans="1:7" x14ac:dyDescent="0.2">
      <c r="A27" s="77" t="s">
        <v>15</v>
      </c>
      <c r="B27" s="78">
        <v>9</v>
      </c>
      <c r="C27" s="78">
        <v>14</v>
      </c>
      <c r="D27" s="79">
        <v>64.290000000000006</v>
      </c>
      <c r="E27" s="78">
        <v>141</v>
      </c>
      <c r="F27" s="78">
        <v>126</v>
      </c>
      <c r="G27" s="79">
        <v>111.9</v>
      </c>
    </row>
    <row r="28" spans="1:7" x14ac:dyDescent="0.2">
      <c r="A28" s="77" t="s">
        <v>9</v>
      </c>
      <c r="B28" s="78">
        <v>7</v>
      </c>
      <c r="C28" s="78">
        <v>0</v>
      </c>
      <c r="D28" s="79">
        <v>0</v>
      </c>
      <c r="E28" s="78">
        <v>108</v>
      </c>
      <c r="F28" s="78">
        <v>89</v>
      </c>
      <c r="G28" s="79">
        <v>121.35</v>
      </c>
    </row>
    <row r="29" spans="1:7" x14ac:dyDescent="0.2">
      <c r="A29" s="77" t="s">
        <v>4</v>
      </c>
      <c r="B29" s="78">
        <v>53</v>
      </c>
      <c r="C29" s="78">
        <v>58</v>
      </c>
      <c r="D29" s="79">
        <v>91.38</v>
      </c>
      <c r="E29" s="78">
        <v>104</v>
      </c>
      <c r="F29" s="78">
        <v>107</v>
      </c>
      <c r="G29" s="79">
        <v>97.2</v>
      </c>
    </row>
    <row r="30" spans="1:7" x14ac:dyDescent="0.2">
      <c r="A30" s="77" t="s">
        <v>10</v>
      </c>
      <c r="B30" s="78">
        <v>0</v>
      </c>
      <c r="C30" s="78">
        <v>2</v>
      </c>
      <c r="D30" s="79">
        <v>0</v>
      </c>
      <c r="E30" s="78">
        <v>98</v>
      </c>
      <c r="F30" s="78">
        <v>64</v>
      </c>
      <c r="G30" s="79">
        <v>153.12</v>
      </c>
    </row>
    <row r="31" spans="1:7" x14ac:dyDescent="0.2">
      <c r="A31" s="77" t="s">
        <v>11</v>
      </c>
      <c r="B31" s="78">
        <v>2</v>
      </c>
      <c r="C31" s="78">
        <v>23</v>
      </c>
      <c r="D31" s="79">
        <v>8.6999999999999993</v>
      </c>
      <c r="E31" s="78">
        <v>94</v>
      </c>
      <c r="F31" s="78">
        <v>73</v>
      </c>
      <c r="G31" s="79">
        <v>128.77000000000001</v>
      </c>
    </row>
    <row r="32" spans="1:7" x14ac:dyDescent="0.2">
      <c r="A32" s="77" t="s">
        <v>12</v>
      </c>
      <c r="B32" s="78">
        <v>1</v>
      </c>
      <c r="C32" s="78">
        <v>6</v>
      </c>
      <c r="D32" s="79">
        <v>16.670000000000002</v>
      </c>
      <c r="E32" s="78">
        <v>78</v>
      </c>
      <c r="F32" s="78">
        <v>79</v>
      </c>
      <c r="G32" s="79">
        <v>98.73</v>
      </c>
    </row>
    <row r="33" spans="1:7" x14ac:dyDescent="0.2">
      <c r="A33" s="77" t="s">
        <v>7</v>
      </c>
      <c r="B33" s="78">
        <v>2</v>
      </c>
      <c r="C33" s="78">
        <v>1</v>
      </c>
      <c r="D33" s="79">
        <v>200</v>
      </c>
      <c r="E33" s="78">
        <v>78</v>
      </c>
      <c r="F33" s="78">
        <v>61</v>
      </c>
      <c r="G33" s="79">
        <v>127.87</v>
      </c>
    </row>
    <row r="34" spans="1:7" x14ac:dyDescent="0.2">
      <c r="A34" s="77" t="s">
        <v>21</v>
      </c>
      <c r="B34" s="78">
        <v>6</v>
      </c>
      <c r="C34" s="78">
        <v>2</v>
      </c>
      <c r="D34" s="79">
        <v>300</v>
      </c>
      <c r="E34" s="78">
        <v>67</v>
      </c>
      <c r="F34" s="78">
        <v>46</v>
      </c>
      <c r="G34" s="79">
        <v>145.65</v>
      </c>
    </row>
    <row r="35" spans="1:7" x14ac:dyDescent="0.2">
      <c r="A35" s="77" t="s">
        <v>3</v>
      </c>
      <c r="B35" s="78">
        <v>9</v>
      </c>
      <c r="C35" s="78">
        <v>20</v>
      </c>
      <c r="D35" s="79">
        <v>45</v>
      </c>
      <c r="E35" s="78">
        <v>63</v>
      </c>
      <c r="F35" s="78">
        <f>54+2</f>
        <v>56</v>
      </c>
      <c r="G35" s="79">
        <v>116.67</v>
      </c>
    </row>
    <row r="36" spans="1:7" x14ac:dyDescent="0.2">
      <c r="A36" s="77" t="s">
        <v>2</v>
      </c>
      <c r="B36" s="78">
        <v>12</v>
      </c>
      <c r="C36" s="78">
        <v>14</v>
      </c>
      <c r="D36" s="79">
        <v>85.71</v>
      </c>
      <c r="E36" s="78">
        <v>62</v>
      </c>
      <c r="F36" s="78">
        <v>93</v>
      </c>
      <c r="G36" s="79">
        <v>66.67</v>
      </c>
    </row>
    <row r="37" spans="1:7" x14ac:dyDescent="0.2">
      <c r="A37" s="77" t="s">
        <v>1</v>
      </c>
      <c r="B37" s="78">
        <v>23</v>
      </c>
      <c r="C37" s="78">
        <v>22</v>
      </c>
      <c r="D37" s="79">
        <v>104.55</v>
      </c>
      <c r="E37" s="78">
        <v>58</v>
      </c>
      <c r="F37" s="78">
        <v>47</v>
      </c>
      <c r="G37" s="79">
        <v>123.4</v>
      </c>
    </row>
    <row r="38" spans="1:7" x14ac:dyDescent="0.2">
      <c r="A38" s="77" t="s">
        <v>5</v>
      </c>
      <c r="B38" s="78">
        <v>5</v>
      </c>
      <c r="C38" s="78">
        <v>11</v>
      </c>
      <c r="D38" s="79">
        <v>45.45</v>
      </c>
      <c r="E38" s="78">
        <v>57</v>
      </c>
      <c r="F38" s="78">
        <v>33</v>
      </c>
      <c r="G38" s="79">
        <v>172.73</v>
      </c>
    </row>
    <row r="39" spans="1:7" x14ac:dyDescent="0.2">
      <c r="A39" s="77" t="s">
        <v>6</v>
      </c>
      <c r="B39" s="78">
        <v>0</v>
      </c>
      <c r="C39" s="78">
        <v>5</v>
      </c>
      <c r="D39" s="79">
        <v>0</v>
      </c>
      <c r="E39" s="78">
        <v>33</v>
      </c>
      <c r="F39" s="78">
        <v>33</v>
      </c>
      <c r="G39" s="79">
        <v>100</v>
      </c>
    </row>
    <row r="40" spans="1:7" x14ac:dyDescent="0.2">
      <c r="A40" s="77" t="s">
        <v>8</v>
      </c>
      <c r="B40" s="78">
        <v>0</v>
      </c>
      <c r="C40" s="78">
        <v>6</v>
      </c>
      <c r="D40" s="79">
        <v>0</v>
      </c>
      <c r="E40" s="78">
        <v>18</v>
      </c>
      <c r="F40" s="78">
        <v>47</v>
      </c>
      <c r="G40" s="79">
        <v>38.299999999999997</v>
      </c>
    </row>
    <row r="42" spans="1:7" x14ac:dyDescent="0.2">
      <c r="A42" s="81" t="s">
        <v>0</v>
      </c>
      <c r="B42" s="82">
        <f>SUBTOTAL(109,B9:B40)</f>
        <v>3993</v>
      </c>
      <c r="C42" s="82">
        <f>SUBTOTAL(109,C9:C40)</f>
        <v>3508</v>
      </c>
      <c r="D42" s="83">
        <f>IFERROR(SUM(B1:B40)/SUM(C1:C40)*100, 0)</f>
        <v>113.82554161915621</v>
      </c>
      <c r="E42" s="82">
        <f>SUBTOTAL(109,E9:E40)</f>
        <v>26075</v>
      </c>
      <c r="F42" s="82">
        <f>SUBTOTAL(109,F9:F40)</f>
        <v>19949</v>
      </c>
      <c r="G42" s="83">
        <f>IFERROR(SUM(E1:E40)/SUM(F1:F40)*100, 0)</f>
        <v>130.70830618076096</v>
      </c>
    </row>
  </sheetData>
  <pageMargins left="0.35433070866141736" right="0" top="0.98425196850393704" bottom="0.98425196850393704" header="0.51181102362204722" footer="0.51181102362204722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BA21-2F11-46DB-AC93-3C07B9AA73CE}">
  <dimension ref="A1:G42"/>
  <sheetViews>
    <sheetView workbookViewId="0">
      <pane ySplit="8" topLeftCell="A33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5703125" style="77" customWidth="1"/>
    <col min="2" max="2" width="9.140625" style="77" customWidth="1"/>
    <col min="3" max="3" width="11.28515625" style="77" customWidth="1"/>
    <col min="4" max="4" width="8.7109375" style="77" customWidth="1"/>
    <col min="5" max="5" width="9" style="77" customWidth="1"/>
    <col min="6" max="6" width="12.7109375" style="77" customWidth="1"/>
    <col min="7" max="7" width="8.570312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178</v>
      </c>
    </row>
    <row r="4" spans="1:7" x14ac:dyDescent="0.2">
      <c r="A4" s="77" t="s">
        <v>179</v>
      </c>
    </row>
    <row r="5" spans="1:7" x14ac:dyDescent="0.2">
      <c r="A5" s="77" t="s">
        <v>40</v>
      </c>
    </row>
    <row r="6" spans="1:7" x14ac:dyDescent="0.2">
      <c r="A6" s="1" t="s">
        <v>180</v>
      </c>
    </row>
    <row r="7" spans="1:7" x14ac:dyDescent="0.2">
      <c r="B7" s="78"/>
      <c r="C7" s="78"/>
      <c r="D7" s="79"/>
      <c r="E7" s="78"/>
      <c r="F7" s="78"/>
      <c r="G7" s="79"/>
    </row>
    <row r="8" spans="1:7" ht="40.9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688</v>
      </c>
      <c r="C9" s="78">
        <v>641</v>
      </c>
      <c r="D9" s="79">
        <v>107.33</v>
      </c>
      <c r="E9" s="78">
        <v>2947</v>
      </c>
      <c r="F9" s="78">
        <v>2973</v>
      </c>
      <c r="G9" s="79">
        <v>99.13</v>
      </c>
    </row>
    <row r="10" spans="1:7" x14ac:dyDescent="0.2">
      <c r="A10" s="77" t="s">
        <v>31</v>
      </c>
      <c r="B10" s="78">
        <v>433</v>
      </c>
      <c r="C10" s="78">
        <v>365</v>
      </c>
      <c r="D10" s="79">
        <v>118.63</v>
      </c>
      <c r="E10" s="78">
        <v>2222</v>
      </c>
      <c r="F10" s="78">
        <v>1828</v>
      </c>
      <c r="G10" s="79">
        <v>121.55</v>
      </c>
    </row>
    <row r="11" spans="1:7" x14ac:dyDescent="0.2">
      <c r="A11" s="77" t="s">
        <v>24</v>
      </c>
      <c r="B11" s="78">
        <v>132</v>
      </c>
      <c r="C11" s="78">
        <v>277</v>
      </c>
      <c r="D11" s="79">
        <v>47.65</v>
      </c>
      <c r="E11" s="78">
        <v>1806</v>
      </c>
      <c r="F11" s="78">
        <v>1528</v>
      </c>
      <c r="G11" s="79">
        <v>118.19</v>
      </c>
    </row>
    <row r="12" spans="1:7" x14ac:dyDescent="0.2">
      <c r="A12" s="77" t="s">
        <v>30</v>
      </c>
      <c r="B12" s="78">
        <v>167</v>
      </c>
      <c r="C12" s="78">
        <v>237</v>
      </c>
      <c r="D12" s="79">
        <v>70.459999999999994</v>
      </c>
      <c r="E12" s="78">
        <v>1517</v>
      </c>
      <c r="F12" s="78">
        <v>1834</v>
      </c>
      <c r="G12" s="79">
        <v>82.72</v>
      </c>
    </row>
    <row r="13" spans="1:7" x14ac:dyDescent="0.2">
      <c r="A13" s="77" t="s">
        <v>25</v>
      </c>
      <c r="B13" s="78">
        <v>280</v>
      </c>
      <c r="C13" s="78">
        <v>399</v>
      </c>
      <c r="D13" s="79">
        <v>70.180000000000007</v>
      </c>
      <c r="E13" s="78">
        <v>1466</v>
      </c>
      <c r="F13" s="78">
        <v>1305</v>
      </c>
      <c r="G13" s="79">
        <v>112.34</v>
      </c>
    </row>
    <row r="14" spans="1:7" x14ac:dyDescent="0.2">
      <c r="A14" s="77" t="s">
        <v>26</v>
      </c>
      <c r="B14" s="78">
        <v>368</v>
      </c>
      <c r="C14" s="78">
        <v>238</v>
      </c>
      <c r="D14" s="79">
        <v>154.62</v>
      </c>
      <c r="E14" s="78">
        <v>1385</v>
      </c>
      <c r="F14" s="78">
        <v>922</v>
      </c>
      <c r="G14" s="79">
        <v>150.22</v>
      </c>
    </row>
    <row r="15" spans="1:7" x14ac:dyDescent="0.2">
      <c r="A15" s="77" t="s">
        <v>29</v>
      </c>
      <c r="B15" s="78">
        <v>136</v>
      </c>
      <c r="C15" s="78">
        <v>414</v>
      </c>
      <c r="D15" s="79">
        <v>32.85</v>
      </c>
      <c r="E15" s="78">
        <v>1287</v>
      </c>
      <c r="F15" s="78">
        <v>1435</v>
      </c>
      <c r="G15" s="79">
        <v>89.69</v>
      </c>
    </row>
    <row r="16" spans="1:7" x14ac:dyDescent="0.2">
      <c r="A16" s="77" t="s">
        <v>27</v>
      </c>
      <c r="B16" s="78">
        <v>295</v>
      </c>
      <c r="C16" s="78">
        <v>240</v>
      </c>
      <c r="D16" s="79">
        <v>122.92</v>
      </c>
      <c r="E16" s="78">
        <v>1257</v>
      </c>
      <c r="F16" s="78">
        <v>1225</v>
      </c>
      <c r="G16" s="79">
        <v>102.61</v>
      </c>
    </row>
    <row r="17" spans="1:7" x14ac:dyDescent="0.2">
      <c r="A17" s="77" t="s">
        <v>23</v>
      </c>
      <c r="B17" s="78">
        <v>202</v>
      </c>
      <c r="C17" s="78">
        <v>277</v>
      </c>
      <c r="D17" s="79">
        <v>72.92</v>
      </c>
      <c r="E17" s="78">
        <v>1218</v>
      </c>
      <c r="F17" s="78">
        <v>1289</v>
      </c>
      <c r="G17" s="79">
        <v>94.49</v>
      </c>
    </row>
    <row r="18" spans="1:7" x14ac:dyDescent="0.2">
      <c r="A18" s="77" t="s">
        <v>22</v>
      </c>
      <c r="B18" s="78">
        <v>21</v>
      </c>
      <c r="C18" s="78">
        <v>78</v>
      </c>
      <c r="D18" s="79">
        <v>26.92</v>
      </c>
      <c r="E18" s="78">
        <v>314</v>
      </c>
      <c r="F18" s="78">
        <v>362</v>
      </c>
      <c r="G18" s="79">
        <v>86.74</v>
      </c>
    </row>
    <row r="19" spans="1:7" x14ac:dyDescent="0.2">
      <c r="A19" s="77" t="s">
        <v>17</v>
      </c>
      <c r="B19" s="78">
        <v>39</v>
      </c>
      <c r="C19" s="78">
        <v>74</v>
      </c>
      <c r="D19" s="79">
        <v>52.7</v>
      </c>
      <c r="E19" s="78">
        <v>264</v>
      </c>
      <c r="F19" s="78">
        <v>333</v>
      </c>
      <c r="G19" s="79">
        <v>79.28</v>
      </c>
    </row>
    <row r="20" spans="1:7" x14ac:dyDescent="0.2">
      <c r="A20" s="77" t="s">
        <v>18</v>
      </c>
      <c r="B20" s="78">
        <v>24</v>
      </c>
      <c r="C20" s="78">
        <v>69</v>
      </c>
      <c r="D20" s="79">
        <v>34.78</v>
      </c>
      <c r="E20" s="78">
        <v>264</v>
      </c>
      <c r="F20" s="78">
        <v>330</v>
      </c>
      <c r="G20" s="79">
        <v>80</v>
      </c>
    </row>
    <row r="21" spans="1:7" x14ac:dyDescent="0.2">
      <c r="A21" s="77" t="s">
        <v>19</v>
      </c>
      <c r="B21" s="78">
        <v>34</v>
      </c>
      <c r="C21" s="78">
        <v>43</v>
      </c>
      <c r="D21" s="79">
        <v>79.069999999999993</v>
      </c>
      <c r="E21" s="78">
        <v>257</v>
      </c>
      <c r="F21" s="78">
        <v>306</v>
      </c>
      <c r="G21" s="79">
        <v>83.99</v>
      </c>
    </row>
    <row r="22" spans="1:7" x14ac:dyDescent="0.2">
      <c r="A22" s="77" t="s">
        <v>13</v>
      </c>
      <c r="B22" s="78">
        <v>52</v>
      </c>
      <c r="C22" s="78">
        <v>40</v>
      </c>
      <c r="D22" s="79">
        <v>130</v>
      </c>
      <c r="E22" s="78">
        <v>158</v>
      </c>
      <c r="F22" s="78">
        <v>138</v>
      </c>
      <c r="G22" s="79">
        <v>114.49</v>
      </c>
    </row>
    <row r="23" spans="1:7" x14ac:dyDescent="0.2">
      <c r="A23" s="77" t="s">
        <v>16</v>
      </c>
      <c r="B23" s="78">
        <v>2</v>
      </c>
      <c r="C23" s="78">
        <v>30</v>
      </c>
      <c r="D23" s="79">
        <v>6.67</v>
      </c>
      <c r="E23" s="78">
        <v>138</v>
      </c>
      <c r="F23" s="78">
        <v>269</v>
      </c>
      <c r="G23" s="79">
        <v>51.3</v>
      </c>
    </row>
    <row r="24" spans="1:7" x14ac:dyDescent="0.2">
      <c r="A24" s="77" t="s">
        <v>14</v>
      </c>
      <c r="B24" s="78">
        <v>0</v>
      </c>
      <c r="C24" s="78">
        <v>19</v>
      </c>
      <c r="D24" s="79">
        <v>0</v>
      </c>
      <c r="E24" s="78">
        <v>117</v>
      </c>
      <c r="F24" s="78">
        <v>153</v>
      </c>
      <c r="G24" s="79">
        <v>76.47</v>
      </c>
    </row>
    <row r="25" spans="1:7" x14ac:dyDescent="0.2">
      <c r="A25" s="77" t="s">
        <v>15</v>
      </c>
      <c r="B25" s="78">
        <v>1</v>
      </c>
      <c r="C25" s="78">
        <v>25</v>
      </c>
      <c r="D25" s="79">
        <v>4</v>
      </c>
      <c r="E25" s="78">
        <v>105</v>
      </c>
      <c r="F25" s="78">
        <v>172</v>
      </c>
      <c r="G25" s="79">
        <v>61.05</v>
      </c>
    </row>
    <row r="26" spans="1:7" x14ac:dyDescent="0.2">
      <c r="A26" s="77" t="s">
        <v>4</v>
      </c>
      <c r="B26" s="78">
        <v>46</v>
      </c>
      <c r="C26" s="78">
        <v>66</v>
      </c>
      <c r="D26" s="79">
        <v>69.7</v>
      </c>
      <c r="E26" s="78">
        <v>87</v>
      </c>
      <c r="F26" s="78">
        <v>132</v>
      </c>
      <c r="G26" s="79">
        <v>65.91</v>
      </c>
    </row>
    <row r="27" spans="1:7" x14ac:dyDescent="0.2">
      <c r="A27" s="77" t="s">
        <v>3</v>
      </c>
      <c r="B27" s="78">
        <v>18</v>
      </c>
      <c r="C27" s="78">
        <v>42</v>
      </c>
      <c r="D27" s="79">
        <v>42.86</v>
      </c>
      <c r="E27" s="78">
        <f>69+5</f>
        <v>74</v>
      </c>
      <c r="F27" s="78">
        <v>112</v>
      </c>
      <c r="G27" s="79">
        <v>61.61</v>
      </c>
    </row>
    <row r="28" spans="1:7" x14ac:dyDescent="0.2">
      <c r="A28" s="77" t="s">
        <v>28</v>
      </c>
      <c r="B28" s="78">
        <v>3</v>
      </c>
      <c r="C28" s="78">
        <v>4</v>
      </c>
      <c r="D28" s="79">
        <v>75</v>
      </c>
      <c r="E28" s="78">
        <v>68</v>
      </c>
      <c r="F28" s="78">
        <v>97</v>
      </c>
      <c r="G28" s="79">
        <v>70.099999999999994</v>
      </c>
    </row>
    <row r="29" spans="1:7" x14ac:dyDescent="0.2">
      <c r="A29" s="77" t="s">
        <v>10</v>
      </c>
      <c r="B29" s="78">
        <v>0</v>
      </c>
      <c r="C29" s="78">
        <v>6</v>
      </c>
      <c r="D29" s="79">
        <v>0</v>
      </c>
      <c r="E29" s="78">
        <v>66</v>
      </c>
      <c r="F29" s="78">
        <v>75</v>
      </c>
      <c r="G29" s="79">
        <v>88</v>
      </c>
    </row>
    <row r="30" spans="1:7" x14ac:dyDescent="0.2">
      <c r="A30" s="77" t="s">
        <v>2</v>
      </c>
      <c r="B30" s="78">
        <v>20</v>
      </c>
      <c r="C30" s="78">
        <v>38</v>
      </c>
      <c r="D30" s="79">
        <v>52.63</v>
      </c>
      <c r="E30" s="78">
        <v>64</v>
      </c>
      <c r="F30" s="78">
        <v>83</v>
      </c>
      <c r="G30" s="79">
        <v>77.11</v>
      </c>
    </row>
    <row r="31" spans="1:7" x14ac:dyDescent="0.2">
      <c r="A31" s="77" t="s">
        <v>20</v>
      </c>
      <c r="B31" s="78">
        <v>3</v>
      </c>
      <c r="C31" s="78">
        <v>39</v>
      </c>
      <c r="D31" s="79">
        <v>7.69</v>
      </c>
      <c r="E31" s="78">
        <v>61</v>
      </c>
      <c r="F31" s="78">
        <v>115</v>
      </c>
      <c r="G31" s="79">
        <v>53.04</v>
      </c>
    </row>
    <row r="32" spans="1:7" x14ac:dyDescent="0.2">
      <c r="A32" s="77" t="s">
        <v>7</v>
      </c>
      <c r="B32" s="78">
        <v>0</v>
      </c>
      <c r="C32" s="78">
        <v>0</v>
      </c>
      <c r="D32" s="79">
        <v>0</v>
      </c>
      <c r="E32" s="78">
        <v>56</v>
      </c>
      <c r="F32" s="78">
        <v>61</v>
      </c>
      <c r="G32" s="79">
        <v>91.8</v>
      </c>
    </row>
    <row r="33" spans="1:7" x14ac:dyDescent="0.2">
      <c r="A33" s="77" t="s">
        <v>21</v>
      </c>
      <c r="B33" s="78">
        <v>6</v>
      </c>
      <c r="C33" s="78">
        <v>12</v>
      </c>
      <c r="D33" s="79">
        <v>50</v>
      </c>
      <c r="E33" s="78">
        <v>53</v>
      </c>
      <c r="F33" s="78">
        <v>54</v>
      </c>
      <c r="G33" s="79">
        <v>98.15</v>
      </c>
    </row>
    <row r="34" spans="1:7" x14ac:dyDescent="0.2">
      <c r="A34" s="77" t="s">
        <v>9</v>
      </c>
      <c r="B34" s="78">
        <v>0</v>
      </c>
      <c r="C34" s="78">
        <v>5</v>
      </c>
      <c r="D34" s="79">
        <v>0</v>
      </c>
      <c r="E34" s="78">
        <v>52</v>
      </c>
      <c r="F34" s="78">
        <v>85</v>
      </c>
      <c r="G34" s="79">
        <v>61.18</v>
      </c>
    </row>
    <row r="35" spans="1:7" x14ac:dyDescent="0.2">
      <c r="A35" s="77" t="s">
        <v>8</v>
      </c>
      <c r="B35" s="78">
        <v>0</v>
      </c>
      <c r="C35" s="78">
        <v>2</v>
      </c>
      <c r="D35" s="79">
        <v>0</v>
      </c>
      <c r="E35" s="78">
        <v>49</v>
      </c>
      <c r="F35" s="78">
        <v>53</v>
      </c>
      <c r="G35" s="79">
        <v>92.45</v>
      </c>
    </row>
    <row r="36" spans="1:7" x14ac:dyDescent="0.2">
      <c r="A36" s="77" t="s">
        <v>11</v>
      </c>
      <c r="B36" s="78">
        <v>5</v>
      </c>
      <c r="C36" s="78">
        <v>3</v>
      </c>
      <c r="D36" s="79">
        <v>166.67</v>
      </c>
      <c r="E36" s="78">
        <v>49</v>
      </c>
      <c r="F36" s="78">
        <v>88</v>
      </c>
      <c r="G36" s="79">
        <v>55.68</v>
      </c>
    </row>
    <row r="37" spans="1:7" x14ac:dyDescent="0.2">
      <c r="A37" s="77" t="s">
        <v>12</v>
      </c>
      <c r="B37" s="78">
        <v>0</v>
      </c>
      <c r="C37" s="78">
        <v>16</v>
      </c>
      <c r="D37" s="79">
        <v>0</v>
      </c>
      <c r="E37" s="78">
        <v>40</v>
      </c>
      <c r="F37" s="78">
        <v>98</v>
      </c>
      <c r="G37" s="79">
        <v>40.82</v>
      </c>
    </row>
    <row r="38" spans="1:7" x14ac:dyDescent="0.2">
      <c r="A38" s="77" t="s">
        <v>6</v>
      </c>
      <c r="B38" s="78">
        <v>3</v>
      </c>
      <c r="C38" s="78">
        <v>2</v>
      </c>
      <c r="D38" s="79">
        <v>150</v>
      </c>
      <c r="E38" s="78">
        <v>40</v>
      </c>
      <c r="F38" s="78">
        <v>55</v>
      </c>
      <c r="G38" s="79">
        <v>72.73</v>
      </c>
    </row>
    <row r="39" spans="1:7" x14ac:dyDescent="0.2">
      <c r="A39" s="77" t="s">
        <v>1</v>
      </c>
      <c r="B39" s="78">
        <v>3</v>
      </c>
      <c r="C39" s="78">
        <v>18</v>
      </c>
      <c r="D39" s="79">
        <v>16.670000000000002</v>
      </c>
      <c r="E39" s="78">
        <v>35</v>
      </c>
      <c r="F39" s="78">
        <v>66</v>
      </c>
      <c r="G39" s="79">
        <v>53.03</v>
      </c>
    </row>
    <row r="40" spans="1:7" x14ac:dyDescent="0.2">
      <c r="A40" s="77" t="s">
        <v>5</v>
      </c>
      <c r="B40" s="78">
        <v>2</v>
      </c>
      <c r="C40" s="78">
        <v>9</v>
      </c>
      <c r="D40" s="79">
        <v>22.22</v>
      </c>
      <c r="E40" s="78">
        <v>35</v>
      </c>
      <c r="F40" s="78">
        <v>39</v>
      </c>
      <c r="G40" s="79">
        <v>89.74</v>
      </c>
    </row>
    <row r="42" spans="1:7" x14ac:dyDescent="0.2">
      <c r="A42" s="81" t="s">
        <v>0</v>
      </c>
      <c r="B42" s="82">
        <f>SUBTOTAL(109,B9:B40)</f>
        <v>2983</v>
      </c>
      <c r="C42" s="82">
        <f>SUBTOTAL(109,C9:C40)</f>
        <v>3728</v>
      </c>
      <c r="D42" s="83">
        <f>IFERROR(SUM(B1:B40)/SUM(C1:C40)*100, 0)</f>
        <v>80.016094420600865</v>
      </c>
      <c r="E42" s="82">
        <f>SUBTOTAL(109,E9:E40)</f>
        <v>17551</v>
      </c>
      <c r="F42" s="82">
        <f>SUBTOTAL(109,F9:F40)</f>
        <v>17615</v>
      </c>
      <c r="G42" s="83">
        <f>IFERROR(SUM(E1:E40)/SUM(F1:F40)*100, 0)</f>
        <v>99.636673289809821</v>
      </c>
    </row>
  </sheetData>
  <pageMargins left="0.35433070866141736" right="0.15748031496062992" top="0.39370078740157483" bottom="0.39370078740157483" header="0.51181102362204722" footer="0.51181102362204722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A72B3-E6BE-40BA-ABAA-688ACC76B03B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85546875" style="77" customWidth="1"/>
    <col min="2" max="2" width="10" style="77" customWidth="1"/>
    <col min="3" max="3" width="12.28515625" style="77" customWidth="1"/>
    <col min="4" max="4" width="8.7109375" style="77" customWidth="1"/>
    <col min="5" max="5" width="9.85546875" style="77" customWidth="1"/>
    <col min="6" max="6" width="12.140625" style="77" customWidth="1"/>
    <col min="7" max="7" width="9.5703125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181</v>
      </c>
    </row>
    <row r="4" spans="1:7" x14ac:dyDescent="0.2">
      <c r="A4" s="77" t="s">
        <v>182</v>
      </c>
    </row>
    <row r="5" spans="1:7" x14ac:dyDescent="0.2">
      <c r="A5" s="77" t="s">
        <v>40</v>
      </c>
    </row>
    <row r="6" spans="1:7" x14ac:dyDescent="0.2">
      <c r="A6" s="1" t="s">
        <v>183</v>
      </c>
    </row>
    <row r="7" spans="1:7" x14ac:dyDescent="0.2">
      <c r="B7" s="78"/>
      <c r="C7" s="78"/>
      <c r="D7" s="79"/>
      <c r="E7" s="78"/>
      <c r="F7" s="78"/>
      <c r="G7" s="79"/>
    </row>
    <row r="8" spans="1:7" ht="40.9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644</v>
      </c>
      <c r="C9" s="78">
        <v>558</v>
      </c>
      <c r="D9" s="79">
        <v>115.41</v>
      </c>
      <c r="E9" s="78">
        <v>2411</v>
      </c>
      <c r="F9" s="78">
        <v>2692</v>
      </c>
      <c r="G9" s="79">
        <v>89.56</v>
      </c>
    </row>
    <row r="10" spans="1:7" x14ac:dyDescent="0.2">
      <c r="A10" s="77" t="s">
        <v>31</v>
      </c>
      <c r="B10" s="78">
        <v>169</v>
      </c>
      <c r="C10" s="78">
        <v>270</v>
      </c>
      <c r="D10" s="79">
        <v>62.59</v>
      </c>
      <c r="E10" s="78">
        <v>1816</v>
      </c>
      <c r="F10" s="78">
        <v>1586</v>
      </c>
      <c r="G10" s="79">
        <v>114.5</v>
      </c>
    </row>
    <row r="11" spans="1:7" x14ac:dyDescent="0.2">
      <c r="A11" s="77" t="s">
        <v>25</v>
      </c>
      <c r="B11" s="78">
        <v>542</v>
      </c>
      <c r="C11" s="78">
        <v>396</v>
      </c>
      <c r="D11" s="79">
        <v>136.87</v>
      </c>
      <c r="E11" s="78">
        <v>1400</v>
      </c>
      <c r="F11" s="78">
        <v>1203</v>
      </c>
      <c r="G11" s="79">
        <v>116.38</v>
      </c>
    </row>
    <row r="12" spans="1:7" x14ac:dyDescent="0.2">
      <c r="A12" s="77" t="s">
        <v>23</v>
      </c>
      <c r="B12" s="78">
        <v>292</v>
      </c>
      <c r="C12" s="78">
        <v>252</v>
      </c>
      <c r="D12" s="79">
        <v>115.87</v>
      </c>
      <c r="E12" s="78">
        <v>1126</v>
      </c>
      <c r="F12" s="78">
        <v>1395</v>
      </c>
      <c r="G12" s="79">
        <v>80.72</v>
      </c>
    </row>
    <row r="13" spans="1:7" x14ac:dyDescent="0.2">
      <c r="A13" s="77" t="s">
        <v>27</v>
      </c>
      <c r="B13" s="78">
        <v>158</v>
      </c>
      <c r="C13" s="78">
        <v>166</v>
      </c>
      <c r="D13" s="79">
        <v>95.18</v>
      </c>
      <c r="E13" s="78">
        <v>1100</v>
      </c>
      <c r="F13" s="78">
        <v>1004</v>
      </c>
      <c r="G13" s="79">
        <v>109.56</v>
      </c>
    </row>
    <row r="14" spans="1:7" x14ac:dyDescent="0.2">
      <c r="A14" s="77" t="s">
        <v>24</v>
      </c>
      <c r="B14" s="78">
        <v>124</v>
      </c>
      <c r="C14" s="78">
        <v>141</v>
      </c>
      <c r="D14" s="79">
        <v>87.94</v>
      </c>
      <c r="E14" s="78">
        <v>1057</v>
      </c>
      <c r="F14" s="78">
        <v>1249</v>
      </c>
      <c r="G14" s="79">
        <v>84.63</v>
      </c>
    </row>
    <row r="15" spans="1:7" x14ac:dyDescent="0.2">
      <c r="A15" s="77" t="s">
        <v>30</v>
      </c>
      <c r="B15" s="78">
        <v>134</v>
      </c>
      <c r="C15" s="78">
        <v>126</v>
      </c>
      <c r="D15" s="79">
        <v>106.35</v>
      </c>
      <c r="E15" s="78">
        <v>927</v>
      </c>
      <c r="F15" s="78">
        <v>1621</v>
      </c>
      <c r="G15" s="79">
        <v>57.19</v>
      </c>
    </row>
    <row r="16" spans="1:7" x14ac:dyDescent="0.2">
      <c r="A16" s="77" t="s">
        <v>26</v>
      </c>
      <c r="B16" s="78">
        <v>103</v>
      </c>
      <c r="C16" s="78">
        <v>118</v>
      </c>
      <c r="D16" s="79">
        <v>87.29</v>
      </c>
      <c r="E16" s="78">
        <v>678</v>
      </c>
      <c r="F16" s="78">
        <v>756</v>
      </c>
      <c r="G16" s="79">
        <v>89.68</v>
      </c>
    </row>
    <row r="17" spans="1:7" x14ac:dyDescent="0.2">
      <c r="A17" s="77" t="s">
        <v>29</v>
      </c>
      <c r="B17" s="78">
        <v>74</v>
      </c>
      <c r="C17" s="78">
        <v>170</v>
      </c>
      <c r="D17" s="79">
        <v>43.53</v>
      </c>
      <c r="E17" s="78">
        <v>627</v>
      </c>
      <c r="F17" s="78">
        <v>1321</v>
      </c>
      <c r="G17" s="79">
        <v>47.46</v>
      </c>
    </row>
    <row r="18" spans="1:7" x14ac:dyDescent="0.2">
      <c r="A18" s="77" t="s">
        <v>17</v>
      </c>
      <c r="B18" s="78">
        <v>29</v>
      </c>
      <c r="C18" s="78">
        <v>22</v>
      </c>
      <c r="D18" s="79">
        <v>131.82</v>
      </c>
      <c r="E18" s="78">
        <v>303</v>
      </c>
      <c r="F18" s="78">
        <v>394</v>
      </c>
      <c r="G18" s="79">
        <v>76.900000000000006</v>
      </c>
    </row>
    <row r="19" spans="1:7" x14ac:dyDescent="0.2">
      <c r="A19" s="77" t="s">
        <v>19</v>
      </c>
      <c r="B19" s="78">
        <v>23</v>
      </c>
      <c r="C19" s="78">
        <v>27</v>
      </c>
      <c r="D19" s="79">
        <v>85.19</v>
      </c>
      <c r="E19" s="78">
        <v>213</v>
      </c>
      <c r="F19" s="78">
        <v>260</v>
      </c>
      <c r="G19" s="79">
        <v>81.92</v>
      </c>
    </row>
    <row r="20" spans="1:7" x14ac:dyDescent="0.2">
      <c r="A20" s="77" t="s">
        <v>18</v>
      </c>
      <c r="B20" s="78">
        <v>25</v>
      </c>
      <c r="C20" s="78">
        <v>23</v>
      </c>
      <c r="D20" s="79">
        <v>108.7</v>
      </c>
      <c r="E20" s="78">
        <v>176</v>
      </c>
      <c r="F20" s="78">
        <v>313</v>
      </c>
      <c r="G20" s="79">
        <v>56.23</v>
      </c>
    </row>
    <row r="21" spans="1:7" x14ac:dyDescent="0.2">
      <c r="A21" s="77" t="s">
        <v>3</v>
      </c>
      <c r="B21" s="78">
        <v>31</v>
      </c>
      <c r="C21" s="78">
        <v>29</v>
      </c>
      <c r="D21" s="79">
        <v>106.9</v>
      </c>
      <c r="E21" s="78">
        <v>129</v>
      </c>
      <c r="F21" s="78">
        <v>155</v>
      </c>
      <c r="G21" s="79">
        <v>83.23</v>
      </c>
    </row>
    <row r="22" spans="1:7" x14ac:dyDescent="0.2">
      <c r="A22" s="77" t="s">
        <v>22</v>
      </c>
      <c r="B22" s="78">
        <v>19</v>
      </c>
      <c r="C22" s="78">
        <v>39</v>
      </c>
      <c r="D22" s="79">
        <v>48.72</v>
      </c>
      <c r="E22" s="78">
        <v>111</v>
      </c>
      <c r="F22" s="78">
        <v>216</v>
      </c>
      <c r="G22" s="79">
        <v>51.39</v>
      </c>
    </row>
    <row r="23" spans="1:7" x14ac:dyDescent="0.2">
      <c r="A23" s="77" t="s">
        <v>13</v>
      </c>
      <c r="B23" s="78">
        <v>30</v>
      </c>
      <c r="C23" s="78">
        <v>43</v>
      </c>
      <c r="D23" s="79">
        <v>69.77</v>
      </c>
      <c r="E23" s="78">
        <v>108</v>
      </c>
      <c r="F23" s="78">
        <v>140</v>
      </c>
      <c r="G23" s="79">
        <v>77.14</v>
      </c>
    </row>
    <row r="24" spans="1:7" x14ac:dyDescent="0.2">
      <c r="A24" s="77" t="s">
        <v>16</v>
      </c>
      <c r="B24" s="78">
        <v>6</v>
      </c>
      <c r="C24" s="78">
        <v>9</v>
      </c>
      <c r="D24" s="79">
        <v>66.67</v>
      </c>
      <c r="E24" s="78">
        <v>100</v>
      </c>
      <c r="F24" s="78">
        <v>212</v>
      </c>
      <c r="G24" s="79">
        <v>47.17</v>
      </c>
    </row>
    <row r="25" spans="1:7" x14ac:dyDescent="0.2">
      <c r="A25" s="77" t="s">
        <v>14</v>
      </c>
      <c r="B25" s="78">
        <v>0</v>
      </c>
      <c r="C25" s="78">
        <v>2</v>
      </c>
      <c r="D25" s="79">
        <v>0</v>
      </c>
      <c r="E25" s="78">
        <v>98</v>
      </c>
      <c r="F25" s="78">
        <v>143</v>
      </c>
      <c r="G25" s="79">
        <v>68.53</v>
      </c>
    </row>
    <row r="26" spans="1:7" x14ac:dyDescent="0.2">
      <c r="A26" s="77" t="s">
        <v>15</v>
      </c>
      <c r="B26" s="78">
        <v>8</v>
      </c>
      <c r="C26" s="78">
        <v>11</v>
      </c>
      <c r="D26" s="79">
        <v>72.73</v>
      </c>
      <c r="E26" s="78">
        <v>84</v>
      </c>
      <c r="F26" s="78">
        <v>119</v>
      </c>
      <c r="G26" s="79">
        <v>70.59</v>
      </c>
    </row>
    <row r="27" spans="1:7" x14ac:dyDescent="0.2">
      <c r="A27" s="77" t="s">
        <v>2</v>
      </c>
      <c r="B27" s="78">
        <v>19</v>
      </c>
      <c r="C27" s="78">
        <v>16</v>
      </c>
      <c r="D27" s="79">
        <v>118.75</v>
      </c>
      <c r="E27" s="78">
        <v>57</v>
      </c>
      <c r="F27" s="78">
        <v>96</v>
      </c>
      <c r="G27" s="79">
        <v>59.38</v>
      </c>
    </row>
    <row r="28" spans="1:7" x14ac:dyDescent="0.2">
      <c r="A28" s="77" t="s">
        <v>21</v>
      </c>
      <c r="B28" s="78">
        <v>6</v>
      </c>
      <c r="C28" s="78">
        <v>2</v>
      </c>
      <c r="D28" s="79">
        <v>300</v>
      </c>
      <c r="E28" s="78">
        <v>54</v>
      </c>
      <c r="F28" s="78">
        <v>41</v>
      </c>
      <c r="G28" s="79">
        <v>131.71</v>
      </c>
    </row>
    <row r="29" spans="1:7" x14ac:dyDescent="0.2">
      <c r="A29" s="77" t="s">
        <v>4</v>
      </c>
      <c r="B29" s="78">
        <v>17</v>
      </c>
      <c r="C29" s="78">
        <v>79</v>
      </c>
      <c r="D29" s="79">
        <v>21.52</v>
      </c>
      <c r="E29" s="78">
        <v>54</v>
      </c>
      <c r="F29" s="78">
        <v>130</v>
      </c>
      <c r="G29" s="79">
        <v>41.54</v>
      </c>
    </row>
    <row r="30" spans="1:7" x14ac:dyDescent="0.2">
      <c r="A30" s="77" t="s">
        <v>28</v>
      </c>
      <c r="B30" s="78">
        <v>2</v>
      </c>
      <c r="C30" s="78">
        <v>0</v>
      </c>
      <c r="D30" s="79">
        <v>0</v>
      </c>
      <c r="E30" s="78">
        <v>49</v>
      </c>
      <c r="F30" s="78">
        <v>57</v>
      </c>
      <c r="G30" s="79">
        <v>85.96</v>
      </c>
    </row>
    <row r="31" spans="1:7" x14ac:dyDescent="0.2">
      <c r="A31" s="77" t="s">
        <v>9</v>
      </c>
      <c r="B31" s="78">
        <v>4</v>
      </c>
      <c r="C31" s="78">
        <v>9</v>
      </c>
      <c r="D31" s="79">
        <v>44.44</v>
      </c>
      <c r="E31" s="78">
        <v>46</v>
      </c>
      <c r="F31" s="78">
        <v>89</v>
      </c>
      <c r="G31" s="79">
        <v>51.69</v>
      </c>
    </row>
    <row r="32" spans="1:7" x14ac:dyDescent="0.2">
      <c r="A32" s="77" t="s">
        <v>11</v>
      </c>
      <c r="B32" s="78">
        <v>6</v>
      </c>
      <c r="C32" s="78">
        <v>1</v>
      </c>
      <c r="D32" s="79">
        <v>600</v>
      </c>
      <c r="E32" s="78">
        <v>46</v>
      </c>
      <c r="F32" s="78">
        <v>97</v>
      </c>
      <c r="G32" s="79">
        <v>47.42</v>
      </c>
    </row>
    <row r="33" spans="1:7" x14ac:dyDescent="0.2">
      <c r="A33" s="77" t="s">
        <v>20</v>
      </c>
      <c r="B33" s="78">
        <v>6</v>
      </c>
      <c r="C33" s="78">
        <v>23</v>
      </c>
      <c r="D33" s="79">
        <v>26.09</v>
      </c>
      <c r="E33" s="78">
        <v>41</v>
      </c>
      <c r="F33" s="78">
        <v>79</v>
      </c>
      <c r="G33" s="79">
        <v>51.9</v>
      </c>
    </row>
    <row r="34" spans="1:7" x14ac:dyDescent="0.2">
      <c r="A34" s="77" t="s">
        <v>8</v>
      </c>
      <c r="B34" s="78">
        <v>9</v>
      </c>
      <c r="C34" s="78">
        <v>0</v>
      </c>
      <c r="D34" s="79">
        <v>0</v>
      </c>
      <c r="E34" s="78">
        <v>38</v>
      </c>
      <c r="F34" s="78">
        <v>34</v>
      </c>
      <c r="G34" s="79">
        <v>111.76</v>
      </c>
    </row>
    <row r="35" spans="1:7" x14ac:dyDescent="0.2">
      <c r="A35" s="77" t="s">
        <v>12</v>
      </c>
      <c r="B35" s="78">
        <v>0</v>
      </c>
      <c r="C35" s="78">
        <v>0</v>
      </c>
      <c r="D35" s="79">
        <v>0</v>
      </c>
      <c r="E35" s="78">
        <v>38</v>
      </c>
      <c r="F35" s="78">
        <v>78</v>
      </c>
      <c r="G35" s="79">
        <v>48.72</v>
      </c>
    </row>
    <row r="36" spans="1:7" x14ac:dyDescent="0.2">
      <c r="A36" s="77" t="s">
        <v>7</v>
      </c>
      <c r="B36" s="78">
        <v>2</v>
      </c>
      <c r="C36" s="78">
        <v>0</v>
      </c>
      <c r="D36" s="79">
        <v>0</v>
      </c>
      <c r="E36" s="78">
        <v>27</v>
      </c>
      <c r="F36" s="78">
        <v>36</v>
      </c>
      <c r="G36" s="79">
        <v>75</v>
      </c>
    </row>
    <row r="37" spans="1:7" x14ac:dyDescent="0.2">
      <c r="A37" s="77" t="s">
        <v>1</v>
      </c>
      <c r="B37" s="78">
        <v>4</v>
      </c>
      <c r="C37" s="78">
        <v>9</v>
      </c>
      <c r="D37" s="79">
        <v>44.44</v>
      </c>
      <c r="E37" s="78">
        <v>25</v>
      </c>
      <c r="F37" s="78">
        <v>35</v>
      </c>
      <c r="G37" s="79">
        <v>71.430000000000007</v>
      </c>
    </row>
    <row r="38" spans="1:7" x14ac:dyDescent="0.2">
      <c r="A38" s="77" t="s">
        <v>10</v>
      </c>
      <c r="B38" s="78">
        <v>9</v>
      </c>
      <c r="C38" s="78">
        <v>7</v>
      </c>
      <c r="D38" s="79">
        <v>128.57</v>
      </c>
      <c r="E38" s="78">
        <v>25</v>
      </c>
      <c r="F38" s="78">
        <v>67</v>
      </c>
      <c r="G38" s="79">
        <v>37.31</v>
      </c>
    </row>
    <row r="39" spans="1:7" x14ac:dyDescent="0.2">
      <c r="A39" s="77" t="s">
        <v>5</v>
      </c>
      <c r="B39" s="78">
        <v>4</v>
      </c>
      <c r="C39" s="78">
        <v>6</v>
      </c>
      <c r="D39" s="79">
        <v>66.67</v>
      </c>
      <c r="E39" s="78">
        <v>24</v>
      </c>
      <c r="F39" s="78">
        <v>27</v>
      </c>
      <c r="G39" s="79">
        <v>88.89</v>
      </c>
    </row>
    <row r="40" spans="1:7" x14ac:dyDescent="0.2">
      <c r="A40" s="77" t="s">
        <v>6</v>
      </c>
      <c r="B40" s="78">
        <v>1</v>
      </c>
      <c r="C40" s="78">
        <v>0</v>
      </c>
      <c r="D40" s="79">
        <v>0</v>
      </c>
      <c r="E40" s="78">
        <v>11</v>
      </c>
      <c r="F40" s="78">
        <v>39</v>
      </c>
      <c r="G40" s="79">
        <v>28.21</v>
      </c>
    </row>
    <row r="42" spans="1:7" x14ac:dyDescent="0.2">
      <c r="A42" s="81" t="s">
        <v>0</v>
      </c>
      <c r="B42" s="82">
        <f>SUBTOTAL(109,B9:B40)</f>
        <v>2500</v>
      </c>
      <c r="C42" s="82">
        <f>SUBTOTAL(109,C9:C40)</f>
        <v>2554</v>
      </c>
      <c r="D42" s="83">
        <f>IFERROR(SUM(B1:B40)/SUM(C1:C40)*100, 0)</f>
        <v>97.885669537979638</v>
      </c>
      <c r="E42" s="82">
        <f>SUBTOTAL(109,E9:E40)</f>
        <v>12999</v>
      </c>
      <c r="F42" s="82">
        <f>SUBTOTAL(109,F9:F40)</f>
        <v>15684</v>
      </c>
      <c r="G42" s="83">
        <f>IFERROR(SUM(E1:E40)/SUM(F1:F40)*100, 0)</f>
        <v>82.880642693190509</v>
      </c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1015-49DB-4EA8-8157-FF9D1F477C62}">
  <dimension ref="A1:G42"/>
  <sheetViews>
    <sheetView workbookViewId="0">
      <pane ySplit="8" topLeftCell="A9" activePane="bottomLeft" state="frozen"/>
      <selection pane="bottomLeft"/>
    </sheetView>
  </sheetViews>
  <sheetFormatPr defaultColWidth="8.85546875" defaultRowHeight="12.75" customHeight="1" x14ac:dyDescent="0.2"/>
  <cols>
    <col min="1" max="1" width="36.7109375" style="77" customWidth="1"/>
    <col min="2" max="2" width="9.28515625" style="77" customWidth="1"/>
    <col min="3" max="3" width="11.28515625" style="77" customWidth="1"/>
    <col min="4" max="4" width="9.140625" style="77" customWidth="1"/>
    <col min="5" max="5" width="9.85546875" style="77" customWidth="1"/>
    <col min="6" max="6" width="12" style="77" customWidth="1"/>
    <col min="7" max="7" width="9" style="77" customWidth="1"/>
    <col min="8" max="16384" width="8.85546875" style="77"/>
  </cols>
  <sheetData>
    <row r="1" spans="1:7" x14ac:dyDescent="0.2">
      <c r="A1" s="77" t="s">
        <v>42</v>
      </c>
    </row>
    <row r="2" spans="1:7" x14ac:dyDescent="0.2">
      <c r="A2" s="77" t="s">
        <v>41</v>
      </c>
    </row>
    <row r="3" spans="1:7" x14ac:dyDescent="0.2">
      <c r="A3" s="77" t="s">
        <v>184</v>
      </c>
    </row>
    <row r="4" spans="1:7" x14ac:dyDescent="0.2">
      <c r="A4" s="77" t="s">
        <v>185</v>
      </c>
    </row>
    <row r="5" spans="1:7" x14ac:dyDescent="0.2">
      <c r="A5" s="77" t="s">
        <v>40</v>
      </c>
    </row>
    <row r="6" spans="1:7" x14ac:dyDescent="0.2">
      <c r="A6" s="1" t="s">
        <v>186</v>
      </c>
    </row>
    <row r="7" spans="1:7" x14ac:dyDescent="0.2">
      <c r="B7" s="78"/>
      <c r="C7" s="78"/>
      <c r="D7" s="79"/>
      <c r="E7" s="78"/>
      <c r="F7" s="78"/>
      <c r="G7" s="79"/>
    </row>
    <row r="8" spans="1:7" ht="39.6" customHeight="1" x14ac:dyDescent="0.2">
      <c r="A8" s="80" t="s">
        <v>39</v>
      </c>
      <c r="B8" s="84" t="s">
        <v>38</v>
      </c>
      <c r="C8" s="84" t="s">
        <v>37</v>
      </c>
      <c r="D8" s="85" t="s">
        <v>36</v>
      </c>
      <c r="E8" s="84" t="s">
        <v>35</v>
      </c>
      <c r="F8" s="84" t="s">
        <v>34</v>
      </c>
      <c r="G8" s="85" t="s">
        <v>33</v>
      </c>
    </row>
    <row r="9" spans="1:7" x14ac:dyDescent="0.2">
      <c r="A9" s="77" t="s">
        <v>32</v>
      </c>
      <c r="B9" s="78">
        <v>404</v>
      </c>
      <c r="C9" s="78">
        <v>535</v>
      </c>
      <c r="D9" s="79">
        <v>75.510000000000005</v>
      </c>
      <c r="E9" s="78">
        <v>2061</v>
      </c>
      <c r="F9" s="78">
        <v>3001</v>
      </c>
      <c r="G9" s="79">
        <v>68.680000000000007</v>
      </c>
    </row>
    <row r="10" spans="1:7" x14ac:dyDescent="0.2">
      <c r="A10" s="77" t="s">
        <v>31</v>
      </c>
      <c r="B10" s="78">
        <v>233</v>
      </c>
      <c r="C10" s="78">
        <v>639</v>
      </c>
      <c r="D10" s="79">
        <v>36.46</v>
      </c>
      <c r="E10" s="78">
        <v>1846</v>
      </c>
      <c r="F10" s="78">
        <v>2648</v>
      </c>
      <c r="G10" s="79">
        <v>69.709999999999994</v>
      </c>
    </row>
    <row r="11" spans="1:7" x14ac:dyDescent="0.2">
      <c r="A11" s="77" t="s">
        <v>23</v>
      </c>
      <c r="B11" s="78">
        <v>276</v>
      </c>
      <c r="C11" s="78">
        <v>278</v>
      </c>
      <c r="D11" s="79">
        <v>99.28</v>
      </c>
      <c r="E11" s="78">
        <v>1095</v>
      </c>
      <c r="F11" s="78">
        <v>1542</v>
      </c>
      <c r="G11" s="79">
        <v>71.010000000000005</v>
      </c>
    </row>
    <row r="12" spans="1:7" x14ac:dyDescent="0.2">
      <c r="A12" s="77" t="s">
        <v>25</v>
      </c>
      <c r="B12" s="78">
        <v>284</v>
      </c>
      <c r="C12" s="78">
        <v>338</v>
      </c>
      <c r="D12" s="79">
        <v>84.02</v>
      </c>
      <c r="E12" s="78">
        <v>1055</v>
      </c>
      <c r="F12" s="78">
        <v>1264</v>
      </c>
      <c r="G12" s="79">
        <v>83.47</v>
      </c>
    </row>
    <row r="13" spans="1:7" x14ac:dyDescent="0.2">
      <c r="A13" s="77" t="s">
        <v>24</v>
      </c>
      <c r="B13" s="78">
        <v>99</v>
      </c>
      <c r="C13" s="78">
        <v>231</v>
      </c>
      <c r="D13" s="79">
        <v>42.86</v>
      </c>
      <c r="E13" s="78">
        <v>880</v>
      </c>
      <c r="F13" s="78">
        <v>1256</v>
      </c>
      <c r="G13" s="79">
        <v>70.06</v>
      </c>
    </row>
    <row r="14" spans="1:7" x14ac:dyDescent="0.2">
      <c r="A14" s="77" t="s">
        <v>30</v>
      </c>
      <c r="B14" s="78">
        <v>91</v>
      </c>
      <c r="C14" s="78">
        <v>131</v>
      </c>
      <c r="D14" s="79">
        <v>69.47</v>
      </c>
      <c r="E14" s="78">
        <v>771</v>
      </c>
      <c r="F14" s="78">
        <v>1181</v>
      </c>
      <c r="G14" s="79">
        <v>65.28</v>
      </c>
    </row>
    <row r="15" spans="1:7" x14ac:dyDescent="0.2">
      <c r="A15" s="77" t="s">
        <v>26</v>
      </c>
      <c r="B15" s="78">
        <v>90</v>
      </c>
      <c r="C15" s="78">
        <v>324</v>
      </c>
      <c r="D15" s="79">
        <v>27.78</v>
      </c>
      <c r="E15" s="78">
        <v>650</v>
      </c>
      <c r="F15" s="78">
        <v>1511</v>
      </c>
      <c r="G15" s="79">
        <v>43.02</v>
      </c>
    </row>
    <row r="16" spans="1:7" x14ac:dyDescent="0.2">
      <c r="A16" s="77" t="s">
        <v>29</v>
      </c>
      <c r="B16" s="78">
        <v>86</v>
      </c>
      <c r="C16" s="78">
        <v>112</v>
      </c>
      <c r="D16" s="79">
        <v>76.790000000000006</v>
      </c>
      <c r="E16" s="78">
        <v>621</v>
      </c>
      <c r="F16" s="78">
        <v>944</v>
      </c>
      <c r="G16" s="79">
        <v>65.78</v>
      </c>
    </row>
    <row r="17" spans="1:7" x14ac:dyDescent="0.2">
      <c r="A17" s="77" t="s">
        <v>27</v>
      </c>
      <c r="B17" s="78">
        <v>3</v>
      </c>
      <c r="C17" s="78">
        <v>118</v>
      </c>
      <c r="D17" s="79">
        <v>2.54</v>
      </c>
      <c r="E17" s="78">
        <v>516</v>
      </c>
      <c r="F17" s="78">
        <v>921</v>
      </c>
      <c r="G17" s="79">
        <v>56.03</v>
      </c>
    </row>
    <row r="18" spans="1:7" x14ac:dyDescent="0.2">
      <c r="A18" s="86" t="s">
        <v>54</v>
      </c>
      <c r="B18" s="78">
        <v>34</v>
      </c>
      <c r="C18" s="78">
        <v>23</v>
      </c>
      <c r="D18" s="79">
        <v>147.83000000000001</v>
      </c>
      <c r="E18" s="78">
        <v>190</v>
      </c>
      <c r="F18" s="78">
        <v>227</v>
      </c>
      <c r="G18" s="79">
        <v>83.7</v>
      </c>
    </row>
    <row r="19" spans="1:7" x14ac:dyDescent="0.2">
      <c r="A19" s="77" t="s">
        <v>13</v>
      </c>
      <c r="B19" s="78">
        <v>41</v>
      </c>
      <c r="C19" s="78">
        <v>47</v>
      </c>
      <c r="D19" s="79">
        <v>87.23</v>
      </c>
      <c r="E19" s="78">
        <v>149</v>
      </c>
      <c r="F19" s="78">
        <v>214</v>
      </c>
      <c r="G19" s="79">
        <v>69.63</v>
      </c>
    </row>
    <row r="20" spans="1:7" x14ac:dyDescent="0.2">
      <c r="A20" s="77" t="s">
        <v>22</v>
      </c>
      <c r="B20" s="78">
        <v>12</v>
      </c>
      <c r="C20" s="78">
        <v>40</v>
      </c>
      <c r="D20" s="79">
        <v>30</v>
      </c>
      <c r="E20" s="78">
        <v>133</v>
      </c>
      <c r="F20" s="78">
        <v>138</v>
      </c>
      <c r="G20" s="79">
        <v>96.38</v>
      </c>
    </row>
    <row r="21" spans="1:7" x14ac:dyDescent="0.2">
      <c r="A21" s="77" t="s">
        <v>19</v>
      </c>
      <c r="B21" s="78">
        <v>16</v>
      </c>
      <c r="C21" s="78">
        <v>29</v>
      </c>
      <c r="D21" s="79">
        <v>55.17</v>
      </c>
      <c r="E21" s="78">
        <v>129</v>
      </c>
      <c r="F21" s="78">
        <v>197</v>
      </c>
      <c r="G21" s="79">
        <v>65.48</v>
      </c>
    </row>
    <row r="22" spans="1:7" x14ac:dyDescent="0.2">
      <c r="A22" s="77" t="s">
        <v>4</v>
      </c>
      <c r="B22" s="78">
        <v>27</v>
      </c>
      <c r="C22" s="78">
        <v>51</v>
      </c>
      <c r="D22" s="79">
        <v>52.94</v>
      </c>
      <c r="E22" s="78">
        <v>114</v>
      </c>
      <c r="F22" s="78">
        <v>153</v>
      </c>
      <c r="G22" s="79">
        <v>74.510000000000005</v>
      </c>
    </row>
    <row r="23" spans="1:7" x14ac:dyDescent="0.2">
      <c r="A23" s="77" t="s">
        <v>15</v>
      </c>
      <c r="B23" s="78">
        <v>0</v>
      </c>
      <c r="C23" s="78">
        <v>3</v>
      </c>
      <c r="D23" s="79">
        <v>0</v>
      </c>
      <c r="E23" s="78">
        <v>98</v>
      </c>
      <c r="F23" s="78">
        <v>84</v>
      </c>
      <c r="G23" s="79">
        <v>116.67</v>
      </c>
    </row>
    <row r="24" spans="1:7" x14ac:dyDescent="0.2">
      <c r="A24" s="77" t="s">
        <v>16</v>
      </c>
      <c r="B24" s="78">
        <v>8</v>
      </c>
      <c r="C24" s="78">
        <v>11</v>
      </c>
      <c r="D24" s="79">
        <v>72.73</v>
      </c>
      <c r="E24" s="78">
        <v>95</v>
      </c>
      <c r="F24" s="78">
        <v>115</v>
      </c>
      <c r="G24" s="79">
        <v>82.61</v>
      </c>
    </row>
    <row r="25" spans="1:7" x14ac:dyDescent="0.2">
      <c r="A25" s="77" t="s">
        <v>3</v>
      </c>
      <c r="B25" s="78">
        <v>21</v>
      </c>
      <c r="C25" s="78">
        <v>24</v>
      </c>
      <c r="D25" s="79">
        <v>87.5</v>
      </c>
      <c r="E25" s="78">
        <v>91</v>
      </c>
      <c r="F25" s="78">
        <v>133</v>
      </c>
      <c r="G25" s="79">
        <v>68.42</v>
      </c>
    </row>
    <row r="26" spans="1:7" x14ac:dyDescent="0.2">
      <c r="A26" s="77" t="s">
        <v>17</v>
      </c>
      <c r="B26" s="78">
        <v>0</v>
      </c>
      <c r="C26" s="78">
        <v>12</v>
      </c>
      <c r="D26" s="79">
        <v>0</v>
      </c>
      <c r="E26" s="78">
        <v>91</v>
      </c>
      <c r="F26" s="78">
        <v>100</v>
      </c>
      <c r="G26" s="79">
        <v>91</v>
      </c>
    </row>
    <row r="27" spans="1:7" x14ac:dyDescent="0.2">
      <c r="A27" s="77" t="s">
        <v>20</v>
      </c>
      <c r="B27" s="78">
        <v>7</v>
      </c>
      <c r="C27" s="78">
        <v>31</v>
      </c>
      <c r="D27" s="79">
        <v>22.58</v>
      </c>
      <c r="E27" s="78">
        <v>78</v>
      </c>
      <c r="F27" s="78">
        <v>91</v>
      </c>
      <c r="G27" s="79">
        <v>85.71</v>
      </c>
    </row>
    <row r="28" spans="1:7" x14ac:dyDescent="0.2">
      <c r="A28" s="77" t="s">
        <v>7</v>
      </c>
      <c r="B28" s="78">
        <v>13</v>
      </c>
      <c r="C28" s="78">
        <v>1</v>
      </c>
      <c r="D28" s="79">
        <v>1300</v>
      </c>
      <c r="E28" s="78">
        <v>69</v>
      </c>
      <c r="F28" s="78">
        <v>37</v>
      </c>
      <c r="G28" s="79">
        <v>186.49</v>
      </c>
    </row>
    <row r="29" spans="1:7" x14ac:dyDescent="0.2">
      <c r="A29" s="77" t="s">
        <v>14</v>
      </c>
      <c r="B29" s="78">
        <v>0</v>
      </c>
      <c r="C29" s="78">
        <v>3</v>
      </c>
      <c r="D29" s="79">
        <v>0</v>
      </c>
      <c r="E29" s="78">
        <v>49</v>
      </c>
      <c r="F29" s="78">
        <v>84</v>
      </c>
      <c r="G29" s="79">
        <v>58.33</v>
      </c>
    </row>
    <row r="30" spans="1:7" x14ac:dyDescent="0.2">
      <c r="A30" s="77" t="s">
        <v>2</v>
      </c>
      <c r="B30" s="78">
        <v>16</v>
      </c>
      <c r="C30" s="78">
        <v>18</v>
      </c>
      <c r="D30" s="79">
        <v>88.89</v>
      </c>
      <c r="E30" s="78">
        <v>45</v>
      </c>
      <c r="F30" s="78">
        <v>92</v>
      </c>
      <c r="G30" s="79">
        <v>48.91</v>
      </c>
    </row>
    <row r="31" spans="1:7" x14ac:dyDescent="0.2">
      <c r="A31" s="77" t="s">
        <v>21</v>
      </c>
      <c r="B31" s="78">
        <v>4</v>
      </c>
      <c r="C31" s="78">
        <v>2</v>
      </c>
      <c r="D31" s="79">
        <v>200</v>
      </c>
      <c r="E31" s="78">
        <v>44</v>
      </c>
      <c r="F31" s="78">
        <v>56</v>
      </c>
      <c r="G31" s="79">
        <v>78.569999999999993</v>
      </c>
    </row>
    <row r="32" spans="1:7" x14ac:dyDescent="0.2">
      <c r="A32" s="86" t="s">
        <v>153</v>
      </c>
      <c r="B32" s="78">
        <v>0</v>
      </c>
      <c r="C32" s="78">
        <v>2</v>
      </c>
      <c r="D32" s="79">
        <v>0</v>
      </c>
      <c r="E32" s="78">
        <v>39</v>
      </c>
      <c r="F32" s="78">
        <v>28</v>
      </c>
      <c r="G32" s="79">
        <v>139.29</v>
      </c>
    </row>
    <row r="33" spans="1:7" x14ac:dyDescent="0.2">
      <c r="A33" s="77" t="s">
        <v>28</v>
      </c>
      <c r="B33" s="78">
        <v>0</v>
      </c>
      <c r="C33" s="78">
        <v>5</v>
      </c>
      <c r="D33" s="79">
        <v>0</v>
      </c>
      <c r="E33" s="78">
        <v>36</v>
      </c>
      <c r="F33" s="78">
        <v>47</v>
      </c>
      <c r="G33" s="79">
        <v>76.599999999999994</v>
      </c>
    </row>
    <row r="34" spans="1:7" x14ac:dyDescent="0.2">
      <c r="A34" s="77" t="s">
        <v>9</v>
      </c>
      <c r="B34" s="78">
        <v>0</v>
      </c>
      <c r="C34" s="78">
        <v>8</v>
      </c>
      <c r="D34" s="79">
        <v>0</v>
      </c>
      <c r="E34" s="78">
        <v>31</v>
      </c>
      <c r="F34" s="78">
        <v>41</v>
      </c>
      <c r="G34" s="79">
        <v>75.61</v>
      </c>
    </row>
    <row r="35" spans="1:7" x14ac:dyDescent="0.2">
      <c r="A35" s="77" t="s">
        <v>5</v>
      </c>
      <c r="B35" s="78">
        <v>7</v>
      </c>
      <c r="C35" s="78">
        <v>3</v>
      </c>
      <c r="D35" s="79">
        <v>233.33</v>
      </c>
      <c r="E35" s="78">
        <v>31</v>
      </c>
      <c r="F35" s="78">
        <v>22</v>
      </c>
      <c r="G35" s="79">
        <v>140.91</v>
      </c>
    </row>
    <row r="36" spans="1:7" x14ac:dyDescent="0.2">
      <c r="A36" s="77" t="s">
        <v>1</v>
      </c>
      <c r="B36" s="78">
        <v>5</v>
      </c>
      <c r="C36" s="78">
        <v>9</v>
      </c>
      <c r="D36" s="79">
        <v>55.56</v>
      </c>
      <c r="E36" s="78">
        <v>30</v>
      </c>
      <c r="F36" s="78">
        <v>29</v>
      </c>
      <c r="G36" s="79">
        <v>103.45</v>
      </c>
    </row>
    <row r="37" spans="1:7" x14ac:dyDescent="0.2">
      <c r="A37" s="77" t="s">
        <v>8</v>
      </c>
      <c r="B37" s="78">
        <v>0</v>
      </c>
      <c r="C37" s="78">
        <v>6</v>
      </c>
      <c r="D37" s="79">
        <v>0</v>
      </c>
      <c r="E37" s="78">
        <v>24</v>
      </c>
      <c r="F37" s="78">
        <v>36</v>
      </c>
      <c r="G37" s="79">
        <v>66.67</v>
      </c>
    </row>
    <row r="38" spans="1:7" x14ac:dyDescent="0.2">
      <c r="A38" s="77" t="s">
        <v>10</v>
      </c>
      <c r="B38" s="78">
        <v>2</v>
      </c>
      <c r="C38" s="78">
        <v>0</v>
      </c>
      <c r="D38" s="79">
        <v>0</v>
      </c>
      <c r="E38" s="78">
        <v>23</v>
      </c>
      <c r="F38" s="78">
        <v>47</v>
      </c>
      <c r="G38" s="79">
        <v>48.94</v>
      </c>
    </row>
    <row r="39" spans="1:7" x14ac:dyDescent="0.2">
      <c r="A39" s="77" t="s">
        <v>11</v>
      </c>
      <c r="B39" s="78">
        <v>0</v>
      </c>
      <c r="C39" s="78">
        <v>8</v>
      </c>
      <c r="D39" s="79">
        <v>0</v>
      </c>
      <c r="E39" s="78">
        <v>15</v>
      </c>
      <c r="F39" s="78">
        <v>61</v>
      </c>
      <c r="G39" s="79">
        <v>24.59</v>
      </c>
    </row>
    <row r="40" spans="1:7" x14ac:dyDescent="0.2">
      <c r="A40" s="77" t="s">
        <v>6</v>
      </c>
      <c r="B40" s="78">
        <v>0</v>
      </c>
      <c r="C40" s="78">
        <v>3</v>
      </c>
      <c r="D40" s="79">
        <v>0</v>
      </c>
      <c r="E40" s="78">
        <v>13</v>
      </c>
      <c r="F40" s="78">
        <v>29</v>
      </c>
      <c r="G40" s="79">
        <v>44.83</v>
      </c>
    </row>
    <row r="42" spans="1:7" x14ac:dyDescent="0.2">
      <c r="A42" s="81" t="s">
        <v>0</v>
      </c>
      <c r="B42" s="82">
        <f>SUBTOTAL(109,B9:B40)</f>
        <v>1779</v>
      </c>
      <c r="C42" s="82">
        <f>SUBTOTAL(109,C9:C40)</f>
        <v>3045</v>
      </c>
      <c r="D42" s="83">
        <f>IFERROR(SUM(B1:B40)/SUM(C1:C40)*100, 0)</f>
        <v>58.423645320197046</v>
      </c>
      <c r="E42" s="82">
        <f>SUBTOTAL(109,E9:E40)</f>
        <v>11112</v>
      </c>
      <c r="F42" s="82">
        <f>SUBTOTAL(109,F9:F40)</f>
        <v>16329</v>
      </c>
      <c r="G42" s="83">
        <f>IFERROR(SUM(E1:E40)/SUM(F1:F40)*100, 0)</f>
        <v>68.050707330516261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6CF5-4F15-4BFF-B471-19F3FDDC586D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7.28515625" style="87" customWidth="1"/>
    <col min="2" max="2" width="8.85546875" style="87" customWidth="1"/>
    <col min="3" max="3" width="11.7109375" style="87" customWidth="1"/>
    <col min="4" max="4" width="8.7109375" style="87" customWidth="1"/>
    <col min="5" max="5" width="9.140625" style="87" customWidth="1"/>
    <col min="6" max="6" width="11.28515625" style="87" customWidth="1"/>
    <col min="7" max="7" width="8.7109375" style="87" customWidth="1"/>
    <col min="8" max="16384" width="8.85546875" style="87"/>
  </cols>
  <sheetData>
    <row r="1" spans="1:7" x14ac:dyDescent="0.2">
      <c r="A1" s="87" t="s">
        <v>42</v>
      </c>
    </row>
    <row r="2" spans="1:7" x14ac:dyDescent="0.2">
      <c r="A2" s="87" t="s">
        <v>41</v>
      </c>
    </row>
    <row r="3" spans="1:7" x14ac:dyDescent="0.2">
      <c r="A3" s="87" t="s">
        <v>187</v>
      </c>
    </row>
    <row r="4" spans="1:7" x14ac:dyDescent="0.2">
      <c r="A4" s="87" t="s">
        <v>189</v>
      </c>
    </row>
    <row r="5" spans="1:7" x14ac:dyDescent="0.2">
      <c r="A5" s="87" t="s">
        <v>40</v>
      </c>
    </row>
    <row r="6" spans="1:7" x14ac:dyDescent="0.2">
      <c r="A6" s="1" t="s">
        <v>188</v>
      </c>
      <c r="B6" s="77"/>
    </row>
    <row r="7" spans="1:7" x14ac:dyDescent="0.2">
      <c r="B7" s="88"/>
      <c r="C7" s="88"/>
      <c r="D7" s="89"/>
      <c r="E7" s="88"/>
      <c r="F7" s="88"/>
      <c r="G7" s="89"/>
    </row>
    <row r="8" spans="1:7" ht="40.15" customHeight="1" x14ac:dyDescent="0.2">
      <c r="A8" s="90" t="s">
        <v>39</v>
      </c>
      <c r="B8" s="94" t="s">
        <v>38</v>
      </c>
      <c r="C8" s="94" t="s">
        <v>37</v>
      </c>
      <c r="D8" s="95" t="s">
        <v>36</v>
      </c>
      <c r="E8" s="94" t="s">
        <v>35</v>
      </c>
      <c r="F8" s="94" t="s">
        <v>34</v>
      </c>
      <c r="G8" s="95" t="s">
        <v>33</v>
      </c>
    </row>
    <row r="9" spans="1:7" x14ac:dyDescent="0.2">
      <c r="A9" s="87" t="s">
        <v>32</v>
      </c>
      <c r="B9" s="88">
        <v>891</v>
      </c>
      <c r="C9" s="88">
        <v>291</v>
      </c>
      <c r="D9" s="89">
        <v>306.19</v>
      </c>
      <c r="E9" s="88">
        <v>4279</v>
      </c>
      <c r="F9" s="88">
        <v>1323</v>
      </c>
      <c r="G9" s="89">
        <v>323.43</v>
      </c>
    </row>
    <row r="10" spans="1:7" x14ac:dyDescent="0.2">
      <c r="A10" s="87" t="s">
        <v>31</v>
      </c>
      <c r="B10" s="88">
        <v>382</v>
      </c>
      <c r="C10" s="88">
        <v>253</v>
      </c>
      <c r="D10" s="89">
        <v>150.99</v>
      </c>
      <c r="E10" s="88">
        <v>3119</v>
      </c>
      <c r="F10" s="88">
        <v>1016</v>
      </c>
      <c r="G10" s="89">
        <v>306.99</v>
      </c>
    </row>
    <row r="11" spans="1:7" x14ac:dyDescent="0.2">
      <c r="A11" s="87" t="s">
        <v>26</v>
      </c>
      <c r="B11" s="88">
        <v>647</v>
      </c>
      <c r="C11" s="88">
        <v>77</v>
      </c>
      <c r="D11" s="89">
        <v>840.26</v>
      </c>
      <c r="E11" s="88">
        <v>2892</v>
      </c>
      <c r="F11" s="88">
        <v>359</v>
      </c>
      <c r="G11" s="89">
        <v>805.57</v>
      </c>
    </row>
    <row r="12" spans="1:7" x14ac:dyDescent="0.2">
      <c r="A12" s="87" t="s">
        <v>23</v>
      </c>
      <c r="B12" s="88">
        <v>432</v>
      </c>
      <c r="C12" s="88">
        <v>51</v>
      </c>
      <c r="D12" s="89">
        <v>847.06</v>
      </c>
      <c r="E12" s="88">
        <v>2428</v>
      </c>
      <c r="F12" s="88">
        <v>260</v>
      </c>
      <c r="G12" s="89">
        <v>933.85</v>
      </c>
    </row>
    <row r="13" spans="1:7" x14ac:dyDescent="0.2">
      <c r="A13" s="87" t="s">
        <v>25</v>
      </c>
      <c r="B13" s="88">
        <v>419</v>
      </c>
      <c r="C13" s="88">
        <v>123</v>
      </c>
      <c r="D13" s="89">
        <v>340.65</v>
      </c>
      <c r="E13" s="88">
        <v>2219</v>
      </c>
      <c r="F13" s="88">
        <v>647</v>
      </c>
      <c r="G13" s="89">
        <v>342.97</v>
      </c>
    </row>
    <row r="14" spans="1:7" x14ac:dyDescent="0.2">
      <c r="A14" s="87" t="s">
        <v>24</v>
      </c>
      <c r="B14" s="88">
        <v>194</v>
      </c>
      <c r="C14" s="88">
        <v>134</v>
      </c>
      <c r="D14" s="89">
        <v>144.78</v>
      </c>
      <c r="E14" s="88">
        <v>1427</v>
      </c>
      <c r="F14" s="88">
        <v>558</v>
      </c>
      <c r="G14" s="89">
        <v>255.73</v>
      </c>
    </row>
    <row r="15" spans="1:7" x14ac:dyDescent="0.2">
      <c r="A15" s="87" t="s">
        <v>27</v>
      </c>
      <c r="B15" s="88">
        <v>253</v>
      </c>
      <c r="C15" s="88">
        <v>52</v>
      </c>
      <c r="D15" s="89">
        <v>486.54</v>
      </c>
      <c r="E15" s="88">
        <v>1403</v>
      </c>
      <c r="F15" s="88">
        <v>274</v>
      </c>
      <c r="G15" s="89">
        <v>512.04</v>
      </c>
    </row>
    <row r="16" spans="1:7" x14ac:dyDescent="0.2">
      <c r="A16" s="87" t="s">
        <v>29</v>
      </c>
      <c r="B16" s="88">
        <v>174</v>
      </c>
      <c r="C16" s="88">
        <v>44</v>
      </c>
      <c r="D16" s="89">
        <v>395.45</v>
      </c>
      <c r="E16" s="88">
        <v>1391</v>
      </c>
      <c r="F16" s="88">
        <v>246</v>
      </c>
      <c r="G16" s="89">
        <v>565.45000000000005</v>
      </c>
    </row>
    <row r="17" spans="1:7" x14ac:dyDescent="0.2">
      <c r="A17" s="87" t="s">
        <v>30</v>
      </c>
      <c r="B17" s="88">
        <v>65</v>
      </c>
      <c r="C17" s="88">
        <v>46</v>
      </c>
      <c r="D17" s="89">
        <v>141.30000000000001</v>
      </c>
      <c r="E17" s="88">
        <v>364</v>
      </c>
      <c r="F17" s="88">
        <v>401</v>
      </c>
      <c r="G17" s="89">
        <v>90.77</v>
      </c>
    </row>
    <row r="18" spans="1:7" x14ac:dyDescent="0.2">
      <c r="A18" s="87" t="s">
        <v>13</v>
      </c>
      <c r="B18" s="88">
        <v>67</v>
      </c>
      <c r="C18" s="88">
        <v>27</v>
      </c>
      <c r="D18" s="89">
        <v>248.15</v>
      </c>
      <c r="E18" s="88">
        <v>332</v>
      </c>
      <c r="F18" s="88">
        <v>119</v>
      </c>
      <c r="G18" s="89">
        <v>278.99</v>
      </c>
    </row>
    <row r="19" spans="1:7" x14ac:dyDescent="0.2">
      <c r="A19" s="87" t="s">
        <v>19</v>
      </c>
      <c r="B19" s="88">
        <v>20</v>
      </c>
      <c r="C19" s="88">
        <v>4</v>
      </c>
      <c r="D19" s="89">
        <v>500</v>
      </c>
      <c r="E19" s="88">
        <v>266</v>
      </c>
      <c r="F19" s="88">
        <v>142</v>
      </c>
      <c r="G19" s="89">
        <v>187.32</v>
      </c>
    </row>
    <row r="20" spans="1:7" x14ac:dyDescent="0.2">
      <c r="A20" s="87" t="s">
        <v>22</v>
      </c>
      <c r="B20" s="88">
        <v>34</v>
      </c>
      <c r="C20" s="88">
        <v>2</v>
      </c>
      <c r="D20" s="89">
        <v>1700</v>
      </c>
      <c r="E20" s="88">
        <v>195</v>
      </c>
      <c r="F20" s="88">
        <v>57</v>
      </c>
      <c r="G20" s="89">
        <v>342.11</v>
      </c>
    </row>
    <row r="21" spans="1:7" x14ac:dyDescent="0.2">
      <c r="A21" s="87" t="s">
        <v>54</v>
      </c>
      <c r="B21" s="88">
        <v>32</v>
      </c>
      <c r="C21" s="88">
        <v>20</v>
      </c>
      <c r="D21" s="89">
        <v>160</v>
      </c>
      <c r="E21" s="88">
        <v>171</v>
      </c>
      <c r="F21" s="88">
        <v>152</v>
      </c>
      <c r="G21" s="89">
        <v>112.5</v>
      </c>
    </row>
    <row r="22" spans="1:7" x14ac:dyDescent="0.2">
      <c r="A22" s="87" t="s">
        <v>3</v>
      </c>
      <c r="B22" s="88">
        <v>30</v>
      </c>
      <c r="C22" s="88">
        <v>18</v>
      </c>
      <c r="D22" s="89">
        <v>166.67</v>
      </c>
      <c r="E22" s="88">
        <f>158+13</f>
        <v>171</v>
      </c>
      <c r="F22" s="88">
        <f>75+7</f>
        <v>82</v>
      </c>
      <c r="G22" s="89">
        <v>210.67</v>
      </c>
    </row>
    <row r="23" spans="1:7" x14ac:dyDescent="0.2">
      <c r="A23" s="87" t="s">
        <v>4</v>
      </c>
      <c r="B23" s="88">
        <v>38</v>
      </c>
      <c r="C23" s="88">
        <v>22</v>
      </c>
      <c r="D23" s="89">
        <v>172.73</v>
      </c>
      <c r="E23" s="88">
        <v>153</v>
      </c>
      <c r="F23" s="88">
        <v>62</v>
      </c>
      <c r="G23" s="89">
        <v>246.77</v>
      </c>
    </row>
    <row r="24" spans="1:7" x14ac:dyDescent="0.2">
      <c r="A24" s="87" t="s">
        <v>20</v>
      </c>
      <c r="B24" s="88">
        <v>22</v>
      </c>
      <c r="C24" s="88">
        <v>10</v>
      </c>
      <c r="D24" s="89">
        <v>220</v>
      </c>
      <c r="E24" s="88">
        <v>140</v>
      </c>
      <c r="F24" s="88">
        <v>30</v>
      </c>
      <c r="G24" s="89">
        <v>466.67</v>
      </c>
    </row>
    <row r="25" spans="1:7" x14ac:dyDescent="0.2">
      <c r="A25" s="87" t="s">
        <v>14</v>
      </c>
      <c r="B25" s="88">
        <v>4</v>
      </c>
      <c r="C25" s="88">
        <v>2</v>
      </c>
      <c r="D25" s="89">
        <v>200</v>
      </c>
      <c r="E25" s="88">
        <v>130</v>
      </c>
      <c r="F25" s="88">
        <v>47</v>
      </c>
      <c r="G25" s="89">
        <v>276.60000000000002</v>
      </c>
    </row>
    <row r="26" spans="1:7" x14ac:dyDescent="0.2">
      <c r="A26" s="87" t="s">
        <v>21</v>
      </c>
      <c r="B26" s="88">
        <v>4</v>
      </c>
      <c r="C26" s="88">
        <v>20</v>
      </c>
      <c r="D26" s="89">
        <v>20</v>
      </c>
      <c r="E26" s="88">
        <v>115</v>
      </c>
      <c r="F26" s="88">
        <v>44</v>
      </c>
      <c r="G26" s="89">
        <v>261.36</v>
      </c>
    </row>
    <row r="27" spans="1:7" x14ac:dyDescent="0.2">
      <c r="A27" s="87" t="s">
        <v>15</v>
      </c>
      <c r="B27" s="88">
        <v>9</v>
      </c>
      <c r="C27" s="88">
        <v>0</v>
      </c>
      <c r="D27" s="89">
        <v>0</v>
      </c>
      <c r="E27" s="88">
        <v>112</v>
      </c>
      <c r="F27" s="88">
        <v>46</v>
      </c>
      <c r="G27" s="89">
        <v>243.48</v>
      </c>
    </row>
    <row r="28" spans="1:7" x14ac:dyDescent="0.2">
      <c r="A28" s="87" t="s">
        <v>16</v>
      </c>
      <c r="B28" s="88">
        <v>3</v>
      </c>
      <c r="C28" s="88">
        <v>12</v>
      </c>
      <c r="D28" s="89">
        <v>25</v>
      </c>
      <c r="E28" s="88">
        <v>104</v>
      </c>
      <c r="F28" s="88">
        <v>75</v>
      </c>
      <c r="G28" s="89">
        <v>138.66999999999999</v>
      </c>
    </row>
    <row r="29" spans="1:7" x14ac:dyDescent="0.2">
      <c r="A29" s="87" t="s">
        <v>2</v>
      </c>
      <c r="B29" s="88">
        <v>16</v>
      </c>
      <c r="C29" s="88">
        <v>10</v>
      </c>
      <c r="D29" s="89">
        <v>160</v>
      </c>
      <c r="E29" s="88">
        <v>81</v>
      </c>
      <c r="F29" s="88">
        <v>43</v>
      </c>
      <c r="G29" s="89">
        <v>188.37</v>
      </c>
    </row>
    <row r="30" spans="1:7" x14ac:dyDescent="0.2">
      <c r="A30" s="87" t="s">
        <v>28</v>
      </c>
      <c r="B30" s="88">
        <v>5</v>
      </c>
      <c r="C30" s="88">
        <v>4</v>
      </c>
      <c r="D30" s="89">
        <v>125</v>
      </c>
      <c r="E30" s="88">
        <v>66</v>
      </c>
      <c r="F30" s="88">
        <v>24</v>
      </c>
      <c r="G30" s="89">
        <v>275</v>
      </c>
    </row>
    <row r="31" spans="1:7" x14ac:dyDescent="0.2">
      <c r="A31" s="87" t="s">
        <v>1</v>
      </c>
      <c r="B31" s="88">
        <v>9</v>
      </c>
      <c r="C31" s="88">
        <v>2</v>
      </c>
      <c r="D31" s="89">
        <v>450</v>
      </c>
      <c r="E31" s="88">
        <v>62</v>
      </c>
      <c r="F31" s="88">
        <v>28</v>
      </c>
      <c r="G31" s="89">
        <v>221.43</v>
      </c>
    </row>
    <row r="32" spans="1:7" x14ac:dyDescent="0.2">
      <c r="A32" s="87" t="s">
        <v>17</v>
      </c>
      <c r="B32" s="88">
        <v>0</v>
      </c>
      <c r="C32" s="88">
        <v>2</v>
      </c>
      <c r="D32" s="89">
        <v>0</v>
      </c>
      <c r="E32" s="88">
        <v>50</v>
      </c>
      <c r="F32" s="88">
        <v>26</v>
      </c>
      <c r="G32" s="89">
        <v>192.31</v>
      </c>
    </row>
    <row r="33" spans="1:7" x14ac:dyDescent="0.2">
      <c r="A33" s="87" t="s">
        <v>11</v>
      </c>
      <c r="B33" s="88">
        <v>0</v>
      </c>
      <c r="C33" s="88">
        <v>0</v>
      </c>
      <c r="D33" s="89">
        <v>0</v>
      </c>
      <c r="E33" s="88">
        <v>50</v>
      </c>
      <c r="F33" s="88">
        <v>40</v>
      </c>
      <c r="G33" s="89">
        <v>125</v>
      </c>
    </row>
    <row r="34" spans="1:7" x14ac:dyDescent="0.2">
      <c r="A34" s="87" t="s">
        <v>5</v>
      </c>
      <c r="B34" s="88">
        <v>8</v>
      </c>
      <c r="C34" s="88">
        <v>2</v>
      </c>
      <c r="D34" s="89">
        <v>400</v>
      </c>
      <c r="E34" s="88">
        <v>49</v>
      </c>
      <c r="F34" s="88">
        <v>14</v>
      </c>
      <c r="G34" s="89">
        <v>350</v>
      </c>
    </row>
    <row r="35" spans="1:7" x14ac:dyDescent="0.2">
      <c r="A35" s="87" t="s">
        <v>7</v>
      </c>
      <c r="B35" s="88">
        <v>4</v>
      </c>
      <c r="C35" s="88">
        <v>0</v>
      </c>
      <c r="D35" s="89">
        <v>0</v>
      </c>
      <c r="E35" s="88">
        <v>40</v>
      </c>
      <c r="F35" s="88">
        <v>30</v>
      </c>
      <c r="G35" s="89">
        <v>133.33000000000001</v>
      </c>
    </row>
    <row r="36" spans="1:7" x14ac:dyDescent="0.2">
      <c r="A36" s="87" t="s">
        <v>6</v>
      </c>
      <c r="B36" s="88">
        <v>13</v>
      </c>
      <c r="C36" s="88">
        <v>4</v>
      </c>
      <c r="D36" s="89">
        <v>325</v>
      </c>
      <c r="E36" s="88">
        <v>35</v>
      </c>
      <c r="F36" s="88">
        <v>39</v>
      </c>
      <c r="G36" s="89">
        <v>89.74</v>
      </c>
    </row>
    <row r="37" spans="1:7" x14ac:dyDescent="0.2">
      <c r="A37" s="87" t="s">
        <v>10</v>
      </c>
      <c r="B37" s="88">
        <v>0</v>
      </c>
      <c r="C37" s="88">
        <v>5</v>
      </c>
      <c r="D37" s="89">
        <v>0</v>
      </c>
      <c r="E37" s="88">
        <v>32</v>
      </c>
      <c r="F37" s="88">
        <v>42</v>
      </c>
      <c r="G37" s="89">
        <v>76.19</v>
      </c>
    </row>
    <row r="38" spans="1:7" x14ac:dyDescent="0.2">
      <c r="A38" s="87" t="s">
        <v>9</v>
      </c>
      <c r="B38" s="88">
        <v>0</v>
      </c>
      <c r="C38" s="88">
        <v>0</v>
      </c>
      <c r="D38" s="89">
        <v>0</v>
      </c>
      <c r="E38" s="88">
        <v>29</v>
      </c>
      <c r="F38" s="88">
        <v>22</v>
      </c>
      <c r="G38" s="89">
        <v>131.82</v>
      </c>
    </row>
    <row r="39" spans="1:7" x14ac:dyDescent="0.2">
      <c r="A39" s="87" t="s">
        <v>8</v>
      </c>
      <c r="B39" s="88">
        <v>0</v>
      </c>
      <c r="C39" s="88">
        <v>3</v>
      </c>
      <c r="D39" s="89">
        <v>0</v>
      </c>
      <c r="E39" s="88">
        <v>27</v>
      </c>
      <c r="F39" s="88">
        <v>35</v>
      </c>
      <c r="G39" s="89">
        <v>77.14</v>
      </c>
    </row>
    <row r="40" spans="1:7" x14ac:dyDescent="0.2">
      <c r="A40" s="87" t="s">
        <v>12</v>
      </c>
      <c r="B40" s="88">
        <v>3</v>
      </c>
      <c r="C40" s="88">
        <v>1</v>
      </c>
      <c r="D40" s="89">
        <v>300</v>
      </c>
      <c r="E40" s="88">
        <v>15</v>
      </c>
      <c r="F40" s="88">
        <v>22</v>
      </c>
      <c r="G40" s="89">
        <v>68.180000000000007</v>
      </c>
    </row>
    <row r="42" spans="1:7" x14ac:dyDescent="0.2">
      <c r="A42" s="91" t="s">
        <v>0</v>
      </c>
      <c r="B42" s="92">
        <f>SUBTOTAL(109,B9:B40)</f>
        <v>3778</v>
      </c>
      <c r="C42" s="92">
        <f>SUBTOTAL(109,C9:C40)</f>
        <v>1241</v>
      </c>
      <c r="D42" s="93">
        <f>IFERROR(SUM(B1:B40)/SUM(C1:C40)*100, 0)</f>
        <v>304.43190975020144</v>
      </c>
      <c r="E42" s="92">
        <f>SUBTOTAL(109,E9:E40)</f>
        <v>21947</v>
      </c>
      <c r="F42" s="92">
        <f>SUBTOTAL(109,F9:F40)</f>
        <v>6305</v>
      </c>
      <c r="G42" s="93">
        <f>IFERROR(SUM(E1:E40)/SUM(F1:F40)*100, 0)</f>
        <v>348.08881839809675</v>
      </c>
    </row>
  </sheetData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1382-366A-4B7A-BB67-0A044FAA7091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5703125" style="87" customWidth="1"/>
    <col min="2" max="2" width="9.42578125" style="87" customWidth="1"/>
    <col min="3" max="3" width="11.7109375" style="87" customWidth="1"/>
    <col min="4" max="4" width="8.85546875" style="87" customWidth="1"/>
    <col min="5" max="5" width="9.42578125" style="87" customWidth="1"/>
    <col min="6" max="6" width="11.42578125" style="87" customWidth="1"/>
    <col min="7" max="7" width="9.42578125" style="87" customWidth="1"/>
    <col min="8" max="16384" width="8.85546875" style="87"/>
  </cols>
  <sheetData>
    <row r="1" spans="1:7" x14ac:dyDescent="0.2">
      <c r="A1" s="87" t="s">
        <v>42</v>
      </c>
    </row>
    <row r="2" spans="1:7" x14ac:dyDescent="0.2">
      <c r="A2" s="87" t="s">
        <v>41</v>
      </c>
    </row>
    <row r="3" spans="1:7" x14ac:dyDescent="0.2">
      <c r="A3" s="87" t="s">
        <v>190</v>
      </c>
    </row>
    <row r="4" spans="1:7" x14ac:dyDescent="0.2">
      <c r="A4" s="87" t="s">
        <v>191</v>
      </c>
    </row>
    <row r="5" spans="1:7" x14ac:dyDescent="0.2">
      <c r="A5" s="87" t="s">
        <v>40</v>
      </c>
    </row>
    <row r="6" spans="1:7" x14ac:dyDescent="0.2">
      <c r="A6" s="1" t="s">
        <v>192</v>
      </c>
    </row>
    <row r="7" spans="1:7" x14ac:dyDescent="0.2">
      <c r="B7" s="88"/>
      <c r="C7" s="88"/>
      <c r="D7" s="89"/>
      <c r="E7" s="88"/>
      <c r="F7" s="88"/>
      <c r="G7" s="89"/>
    </row>
    <row r="8" spans="1:7" ht="40.15" customHeight="1" x14ac:dyDescent="0.2">
      <c r="A8" s="90" t="s">
        <v>39</v>
      </c>
      <c r="B8" s="94" t="s">
        <v>38</v>
      </c>
      <c r="C8" s="94" t="s">
        <v>37</v>
      </c>
      <c r="D8" s="95" t="s">
        <v>36</v>
      </c>
      <c r="E8" s="94" t="s">
        <v>35</v>
      </c>
      <c r="F8" s="94" t="s">
        <v>34</v>
      </c>
      <c r="G8" s="95" t="s">
        <v>33</v>
      </c>
    </row>
    <row r="9" spans="1:7" x14ac:dyDescent="0.2">
      <c r="A9" s="87" t="s">
        <v>32</v>
      </c>
      <c r="B9" s="88">
        <v>250</v>
      </c>
      <c r="C9" s="88">
        <v>142</v>
      </c>
      <c r="D9" s="89">
        <v>176.06</v>
      </c>
      <c r="E9" s="88">
        <v>876</v>
      </c>
      <c r="F9" s="88">
        <v>540</v>
      </c>
      <c r="G9" s="89">
        <v>162.22</v>
      </c>
    </row>
    <row r="10" spans="1:7" x14ac:dyDescent="0.2">
      <c r="A10" s="87" t="s">
        <v>31</v>
      </c>
      <c r="B10" s="88">
        <v>30</v>
      </c>
      <c r="C10" s="88">
        <v>195</v>
      </c>
      <c r="D10" s="89">
        <v>15.38</v>
      </c>
      <c r="E10" s="88">
        <v>423</v>
      </c>
      <c r="F10" s="88">
        <v>575</v>
      </c>
      <c r="G10" s="89">
        <v>73.569999999999993</v>
      </c>
    </row>
    <row r="11" spans="1:7" x14ac:dyDescent="0.2">
      <c r="A11" s="87" t="s">
        <v>25</v>
      </c>
      <c r="B11" s="88">
        <v>93</v>
      </c>
      <c r="C11" s="88">
        <v>167</v>
      </c>
      <c r="D11" s="89">
        <v>55.69</v>
      </c>
      <c r="E11" s="88">
        <v>396</v>
      </c>
      <c r="F11" s="88">
        <v>454</v>
      </c>
      <c r="G11" s="89">
        <v>87.22</v>
      </c>
    </row>
    <row r="12" spans="1:7" x14ac:dyDescent="0.2">
      <c r="A12" s="87" t="s">
        <v>23</v>
      </c>
      <c r="B12" s="88">
        <v>90</v>
      </c>
      <c r="C12" s="88">
        <v>73</v>
      </c>
      <c r="D12" s="89">
        <v>123.29</v>
      </c>
      <c r="E12" s="88">
        <v>310</v>
      </c>
      <c r="F12" s="88">
        <v>135</v>
      </c>
      <c r="G12" s="89">
        <v>229.63</v>
      </c>
    </row>
    <row r="13" spans="1:7" x14ac:dyDescent="0.2">
      <c r="A13" s="87" t="s">
        <v>26</v>
      </c>
      <c r="B13" s="88">
        <v>32</v>
      </c>
      <c r="C13" s="88">
        <v>42</v>
      </c>
      <c r="D13" s="89">
        <v>76.19</v>
      </c>
      <c r="E13" s="88">
        <v>242</v>
      </c>
      <c r="F13" s="88">
        <v>208</v>
      </c>
      <c r="G13" s="89">
        <v>116.35</v>
      </c>
    </row>
    <row r="14" spans="1:7" x14ac:dyDescent="0.2">
      <c r="A14" s="87" t="s">
        <v>27</v>
      </c>
      <c r="B14" s="88">
        <v>33</v>
      </c>
      <c r="C14" s="88">
        <v>10</v>
      </c>
      <c r="D14" s="89">
        <v>330</v>
      </c>
      <c r="E14" s="88">
        <v>223</v>
      </c>
      <c r="F14" s="88">
        <v>116</v>
      </c>
      <c r="G14" s="89">
        <v>192.24</v>
      </c>
    </row>
    <row r="15" spans="1:7" x14ac:dyDescent="0.2">
      <c r="A15" s="87" t="s">
        <v>29</v>
      </c>
      <c r="B15" s="88">
        <v>13</v>
      </c>
      <c r="C15" s="88">
        <v>27</v>
      </c>
      <c r="D15" s="89">
        <v>48.15</v>
      </c>
      <c r="E15" s="88">
        <v>156</v>
      </c>
      <c r="F15" s="88">
        <v>122</v>
      </c>
      <c r="G15" s="89">
        <v>127.87</v>
      </c>
    </row>
    <row r="16" spans="1:7" x14ac:dyDescent="0.2">
      <c r="A16" s="87" t="s">
        <v>2</v>
      </c>
      <c r="B16" s="88">
        <v>106</v>
      </c>
      <c r="C16" s="88">
        <v>51</v>
      </c>
      <c r="D16" s="89">
        <v>207.84</v>
      </c>
      <c r="E16" s="88">
        <v>120</v>
      </c>
      <c r="F16" s="88">
        <v>90</v>
      </c>
      <c r="G16" s="89">
        <v>133.33000000000001</v>
      </c>
    </row>
    <row r="17" spans="1:7" x14ac:dyDescent="0.2">
      <c r="A17" s="87" t="s">
        <v>30</v>
      </c>
      <c r="B17" s="88">
        <v>14</v>
      </c>
      <c r="C17" s="88">
        <v>18</v>
      </c>
      <c r="D17" s="89">
        <v>77.78</v>
      </c>
      <c r="E17" s="88">
        <v>115</v>
      </c>
      <c r="F17" s="88">
        <v>184</v>
      </c>
      <c r="G17" s="89">
        <v>62.5</v>
      </c>
    </row>
    <row r="18" spans="1:7" x14ac:dyDescent="0.2">
      <c r="A18" s="87" t="s">
        <v>24</v>
      </c>
      <c r="B18" s="88">
        <v>37</v>
      </c>
      <c r="C18" s="88">
        <v>69</v>
      </c>
      <c r="D18" s="89">
        <v>53.62</v>
      </c>
      <c r="E18" s="88">
        <v>107</v>
      </c>
      <c r="F18" s="88">
        <v>115</v>
      </c>
      <c r="G18" s="89">
        <v>93.04</v>
      </c>
    </row>
    <row r="19" spans="1:7" x14ac:dyDescent="0.2">
      <c r="A19" s="87" t="s">
        <v>13</v>
      </c>
      <c r="B19" s="88">
        <v>27</v>
      </c>
      <c r="C19" s="88">
        <v>43</v>
      </c>
      <c r="D19" s="89">
        <v>62.79</v>
      </c>
      <c r="E19" s="88">
        <v>67</v>
      </c>
      <c r="F19" s="88">
        <v>70</v>
      </c>
      <c r="G19" s="89">
        <v>95.71</v>
      </c>
    </row>
    <row r="20" spans="1:7" x14ac:dyDescent="0.2">
      <c r="A20" s="87" t="s">
        <v>19</v>
      </c>
      <c r="B20" s="88">
        <v>3</v>
      </c>
      <c r="C20" s="88">
        <v>4</v>
      </c>
      <c r="D20" s="89">
        <v>75</v>
      </c>
      <c r="E20" s="88">
        <v>52</v>
      </c>
      <c r="F20" s="88">
        <v>72</v>
      </c>
      <c r="G20" s="89">
        <v>72.22</v>
      </c>
    </row>
    <row r="21" spans="1:7" x14ac:dyDescent="0.2">
      <c r="A21" s="87" t="s">
        <v>18</v>
      </c>
      <c r="B21" s="88">
        <v>17</v>
      </c>
      <c r="C21" s="88">
        <v>13</v>
      </c>
      <c r="D21" s="89">
        <v>130.77000000000001</v>
      </c>
      <c r="E21" s="88">
        <v>46</v>
      </c>
      <c r="F21" s="88">
        <v>47</v>
      </c>
      <c r="G21" s="89">
        <v>97.87</v>
      </c>
    </row>
    <row r="22" spans="1:7" x14ac:dyDescent="0.2">
      <c r="A22" s="87" t="s">
        <v>3</v>
      </c>
      <c r="B22" s="88">
        <v>14</v>
      </c>
      <c r="C22" s="88">
        <v>7</v>
      </c>
      <c r="D22" s="89">
        <v>200</v>
      </c>
      <c r="E22" s="88">
        <v>42</v>
      </c>
      <c r="F22" s="88">
        <v>22</v>
      </c>
      <c r="G22" s="89">
        <v>190.91</v>
      </c>
    </row>
    <row r="23" spans="1:7" x14ac:dyDescent="0.2">
      <c r="A23" s="87" t="s">
        <v>16</v>
      </c>
      <c r="B23" s="88">
        <v>0</v>
      </c>
      <c r="C23" s="88">
        <v>4</v>
      </c>
      <c r="D23" s="89">
        <v>0</v>
      </c>
      <c r="E23" s="88">
        <v>38</v>
      </c>
      <c r="F23" s="88">
        <v>50</v>
      </c>
      <c r="G23" s="89">
        <v>76</v>
      </c>
    </row>
    <row r="24" spans="1:7" x14ac:dyDescent="0.2">
      <c r="A24" s="87" t="s">
        <v>22</v>
      </c>
      <c r="B24" s="88">
        <v>2</v>
      </c>
      <c r="C24" s="88">
        <v>3</v>
      </c>
      <c r="D24" s="89">
        <v>66.67</v>
      </c>
      <c r="E24" s="88">
        <v>33</v>
      </c>
      <c r="F24" s="88">
        <v>27</v>
      </c>
      <c r="G24" s="89">
        <v>122.22</v>
      </c>
    </row>
    <row r="25" spans="1:7" x14ac:dyDescent="0.2">
      <c r="A25" s="87" t="s">
        <v>5</v>
      </c>
      <c r="B25" s="88">
        <v>4</v>
      </c>
      <c r="C25" s="88">
        <v>0</v>
      </c>
      <c r="D25" s="89">
        <v>0</v>
      </c>
      <c r="E25" s="88">
        <v>31</v>
      </c>
      <c r="F25" s="88">
        <v>11</v>
      </c>
      <c r="G25" s="89">
        <v>281.82</v>
      </c>
    </row>
    <row r="26" spans="1:7" x14ac:dyDescent="0.2">
      <c r="A26" s="87" t="s">
        <v>21</v>
      </c>
      <c r="B26" s="88">
        <v>0</v>
      </c>
      <c r="C26" s="88">
        <v>2</v>
      </c>
      <c r="D26" s="89">
        <v>0</v>
      </c>
      <c r="E26" s="88">
        <v>21</v>
      </c>
      <c r="F26" s="88">
        <v>14</v>
      </c>
      <c r="G26" s="89">
        <v>150</v>
      </c>
    </row>
    <row r="27" spans="1:7" x14ac:dyDescent="0.2">
      <c r="A27" s="87" t="s">
        <v>10</v>
      </c>
      <c r="B27" s="88">
        <v>0</v>
      </c>
      <c r="C27" s="88">
        <v>1</v>
      </c>
      <c r="D27" s="89">
        <v>0</v>
      </c>
      <c r="E27" s="88">
        <v>20</v>
      </c>
      <c r="F27" s="88">
        <v>21</v>
      </c>
      <c r="G27" s="89">
        <v>95.24</v>
      </c>
    </row>
    <row r="28" spans="1:7" x14ac:dyDescent="0.2">
      <c r="A28" s="87" t="s">
        <v>15</v>
      </c>
      <c r="B28" s="88">
        <v>1</v>
      </c>
      <c r="C28" s="88">
        <v>4</v>
      </c>
      <c r="D28" s="89">
        <v>25</v>
      </c>
      <c r="E28" s="88">
        <v>19</v>
      </c>
      <c r="F28" s="88">
        <v>39</v>
      </c>
      <c r="G28" s="89">
        <v>48.72</v>
      </c>
    </row>
    <row r="29" spans="1:7" x14ac:dyDescent="0.2">
      <c r="A29" s="87" t="s">
        <v>17</v>
      </c>
      <c r="B29" s="88">
        <v>0</v>
      </c>
      <c r="C29" s="88">
        <v>0</v>
      </c>
      <c r="D29" s="89">
        <v>0</v>
      </c>
      <c r="E29" s="88">
        <v>19</v>
      </c>
      <c r="F29" s="88">
        <v>17</v>
      </c>
      <c r="G29" s="89">
        <v>111.76</v>
      </c>
    </row>
    <row r="30" spans="1:7" x14ac:dyDescent="0.2">
      <c r="A30" s="87" t="s">
        <v>28</v>
      </c>
      <c r="B30" s="88">
        <v>3</v>
      </c>
      <c r="C30" s="88">
        <v>0</v>
      </c>
      <c r="D30" s="89">
        <v>0</v>
      </c>
      <c r="E30" s="88">
        <v>16</v>
      </c>
      <c r="F30" s="88">
        <v>15</v>
      </c>
      <c r="G30" s="89">
        <v>106.67</v>
      </c>
    </row>
    <row r="31" spans="1:7" x14ac:dyDescent="0.2">
      <c r="A31" s="87" t="s">
        <v>6</v>
      </c>
      <c r="B31" s="88">
        <v>4</v>
      </c>
      <c r="C31" s="88">
        <v>1</v>
      </c>
      <c r="D31" s="89">
        <v>400</v>
      </c>
      <c r="E31" s="88">
        <v>14</v>
      </c>
      <c r="F31" s="88">
        <v>12</v>
      </c>
      <c r="G31" s="89">
        <v>116.67</v>
      </c>
    </row>
    <row r="32" spans="1:7" x14ac:dyDescent="0.2">
      <c r="A32" s="87" t="s">
        <v>20</v>
      </c>
      <c r="B32" s="88">
        <v>4</v>
      </c>
      <c r="C32" s="88">
        <v>4</v>
      </c>
      <c r="D32" s="89">
        <v>100</v>
      </c>
      <c r="E32" s="88">
        <v>12</v>
      </c>
      <c r="F32" s="88">
        <v>16</v>
      </c>
      <c r="G32" s="89">
        <v>75</v>
      </c>
    </row>
    <row r="33" spans="1:7" x14ac:dyDescent="0.2">
      <c r="A33" s="87" t="s">
        <v>7</v>
      </c>
      <c r="B33" s="88">
        <v>0</v>
      </c>
      <c r="C33" s="88">
        <v>0</v>
      </c>
      <c r="D33" s="89">
        <v>0</v>
      </c>
      <c r="E33" s="88">
        <v>12</v>
      </c>
      <c r="F33" s="88">
        <v>20</v>
      </c>
      <c r="G33" s="89">
        <v>60</v>
      </c>
    </row>
    <row r="34" spans="1:7" x14ac:dyDescent="0.2">
      <c r="A34" s="87" t="s">
        <v>1</v>
      </c>
      <c r="B34" s="88">
        <v>9</v>
      </c>
      <c r="C34" s="88">
        <v>2</v>
      </c>
      <c r="D34" s="89">
        <v>450</v>
      </c>
      <c r="E34" s="88">
        <v>11</v>
      </c>
      <c r="F34" s="88">
        <v>8</v>
      </c>
      <c r="G34" s="89">
        <v>137.5</v>
      </c>
    </row>
    <row r="35" spans="1:7" x14ac:dyDescent="0.2">
      <c r="A35" s="87" t="s">
        <v>8</v>
      </c>
      <c r="B35" s="88">
        <v>0</v>
      </c>
      <c r="C35" s="88">
        <v>0</v>
      </c>
      <c r="D35" s="89">
        <v>0</v>
      </c>
      <c r="E35" s="88">
        <v>8</v>
      </c>
      <c r="F35" s="88">
        <v>13</v>
      </c>
      <c r="G35" s="89">
        <v>61.54</v>
      </c>
    </row>
    <row r="36" spans="1:7" x14ac:dyDescent="0.2">
      <c r="A36" s="87" t="s">
        <v>12</v>
      </c>
      <c r="B36" s="88">
        <v>1</v>
      </c>
      <c r="C36" s="88">
        <v>0</v>
      </c>
      <c r="D36" s="89">
        <v>0</v>
      </c>
      <c r="E36" s="88">
        <v>6</v>
      </c>
      <c r="F36" s="88">
        <v>15</v>
      </c>
      <c r="G36" s="89">
        <v>40</v>
      </c>
    </row>
    <row r="37" spans="1:7" x14ac:dyDescent="0.2">
      <c r="A37" s="87" t="s">
        <v>4</v>
      </c>
      <c r="B37" s="88">
        <v>1</v>
      </c>
      <c r="C37" s="88">
        <v>1</v>
      </c>
      <c r="D37" s="89">
        <v>100</v>
      </c>
      <c r="E37" s="88">
        <v>6</v>
      </c>
      <c r="F37" s="88">
        <v>18</v>
      </c>
      <c r="G37" s="89">
        <v>33.33</v>
      </c>
    </row>
    <row r="38" spans="1:7" x14ac:dyDescent="0.2">
      <c r="A38" s="87" t="s">
        <v>14</v>
      </c>
      <c r="B38" s="88">
        <v>0</v>
      </c>
      <c r="C38" s="88">
        <v>1</v>
      </c>
      <c r="D38" s="89">
        <v>0</v>
      </c>
      <c r="E38" s="88">
        <v>6</v>
      </c>
      <c r="F38" s="88">
        <v>9</v>
      </c>
      <c r="G38" s="89">
        <v>66.67</v>
      </c>
    </row>
    <row r="39" spans="1:7" x14ac:dyDescent="0.2">
      <c r="A39" s="87" t="s">
        <v>11</v>
      </c>
      <c r="B39" s="88">
        <v>0</v>
      </c>
      <c r="C39" s="88">
        <v>0</v>
      </c>
      <c r="D39" s="89">
        <v>0</v>
      </c>
      <c r="E39" s="88">
        <v>5</v>
      </c>
      <c r="F39" s="88">
        <v>17</v>
      </c>
      <c r="G39" s="89">
        <v>29.41</v>
      </c>
    </row>
    <row r="40" spans="1:7" x14ac:dyDescent="0.2">
      <c r="A40" s="87" t="s">
        <v>9</v>
      </c>
      <c r="B40" s="88">
        <v>0</v>
      </c>
      <c r="C40" s="88">
        <v>0</v>
      </c>
      <c r="D40" s="89">
        <v>0</v>
      </c>
      <c r="E40" s="88">
        <v>0</v>
      </c>
      <c r="F40" s="88">
        <v>0</v>
      </c>
      <c r="G40" s="89">
        <v>0</v>
      </c>
    </row>
    <row r="42" spans="1:7" x14ac:dyDescent="0.2">
      <c r="A42" s="91" t="s">
        <v>0</v>
      </c>
      <c r="B42" s="92">
        <f>SUBTOTAL(109,B9:B40)</f>
        <v>788</v>
      </c>
      <c r="C42" s="92">
        <f>SUBTOTAL(109,C9:C40)</f>
        <v>884</v>
      </c>
      <c r="D42" s="93">
        <f>IFERROR(SUM(B1:B40)/SUM(C1:C40)*100, 0)</f>
        <v>89.14027149321268</v>
      </c>
      <c r="E42" s="92">
        <f>SUBTOTAL(109,E9:E40)</f>
        <v>3452</v>
      </c>
      <c r="F42" s="92">
        <f>SUBTOTAL(109,F9:F40)</f>
        <v>3072</v>
      </c>
      <c r="G42" s="93">
        <f>IFERROR(SUM(E1:E40)/SUM(F1:F40)*100, 0)</f>
        <v>112.36979166666667</v>
      </c>
    </row>
  </sheetData>
  <pageMargins left="0.15748031496062992" right="0.15748031496062992" top="0.59055118110236227" bottom="0.59055118110236227" header="0.51181102362204722" footer="0.51181102362204722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6BCA-04E8-40AB-9CE3-5CA71380A10A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7.28515625" style="87" customWidth="1"/>
    <col min="2" max="2" width="8.7109375" style="87" customWidth="1"/>
    <col min="3" max="3" width="11.42578125" style="87" customWidth="1"/>
    <col min="4" max="4" width="8.7109375" style="87" customWidth="1"/>
    <col min="5" max="5" width="8.85546875" style="87" customWidth="1"/>
    <col min="6" max="6" width="11.28515625" style="87" customWidth="1"/>
    <col min="7" max="7" width="9" style="87" customWidth="1"/>
    <col min="8" max="16384" width="8.85546875" style="87"/>
  </cols>
  <sheetData>
    <row r="1" spans="1:7" x14ac:dyDescent="0.2">
      <c r="A1" s="87" t="s">
        <v>42</v>
      </c>
    </row>
    <row r="2" spans="1:7" x14ac:dyDescent="0.2">
      <c r="A2" s="87" t="s">
        <v>41</v>
      </c>
    </row>
    <row r="3" spans="1:7" x14ac:dyDescent="0.2">
      <c r="A3" s="87" t="s">
        <v>193</v>
      </c>
    </row>
    <row r="4" spans="1:7" x14ac:dyDescent="0.2">
      <c r="A4" s="87" t="s">
        <v>194</v>
      </c>
    </row>
    <row r="5" spans="1:7" x14ac:dyDescent="0.2">
      <c r="A5" s="87" t="s">
        <v>40</v>
      </c>
    </row>
    <row r="6" spans="1:7" x14ac:dyDescent="0.2">
      <c r="A6" s="1" t="s">
        <v>195</v>
      </c>
    </row>
    <row r="7" spans="1:7" x14ac:dyDescent="0.2">
      <c r="B7" s="88"/>
      <c r="C7" s="88"/>
      <c r="D7" s="89"/>
      <c r="E7" s="88"/>
      <c r="F7" s="88"/>
      <c r="G7" s="89"/>
    </row>
    <row r="8" spans="1:7" ht="46.15" customHeight="1" x14ac:dyDescent="0.2">
      <c r="A8" s="90" t="s">
        <v>39</v>
      </c>
      <c r="B8" s="94" t="s">
        <v>38</v>
      </c>
      <c r="C8" s="94" t="s">
        <v>37</v>
      </c>
      <c r="D8" s="95" t="s">
        <v>36</v>
      </c>
      <c r="E8" s="94" t="s">
        <v>35</v>
      </c>
      <c r="F8" s="94" t="s">
        <v>34</v>
      </c>
      <c r="G8" s="95" t="s">
        <v>33</v>
      </c>
    </row>
    <row r="9" spans="1:7" x14ac:dyDescent="0.2">
      <c r="A9" s="87" t="s">
        <v>32</v>
      </c>
      <c r="B9" s="88">
        <v>326</v>
      </c>
      <c r="C9" s="88">
        <v>145</v>
      </c>
      <c r="D9" s="89">
        <v>224.83</v>
      </c>
      <c r="E9" s="88">
        <v>933</v>
      </c>
      <c r="F9" s="88">
        <v>428</v>
      </c>
      <c r="G9" s="89">
        <v>217.99</v>
      </c>
    </row>
    <row r="10" spans="1:7" x14ac:dyDescent="0.2">
      <c r="A10" s="87" t="s">
        <v>31</v>
      </c>
      <c r="B10" s="88">
        <v>235</v>
      </c>
      <c r="C10" s="88">
        <v>131</v>
      </c>
      <c r="D10" s="89">
        <v>179.39</v>
      </c>
      <c r="E10" s="88">
        <v>564</v>
      </c>
      <c r="F10" s="88">
        <v>362</v>
      </c>
      <c r="G10" s="89">
        <v>155.80000000000001</v>
      </c>
    </row>
    <row r="11" spans="1:7" x14ac:dyDescent="0.2">
      <c r="A11" s="87" t="s">
        <v>25</v>
      </c>
      <c r="B11" s="88">
        <v>228</v>
      </c>
      <c r="C11" s="88">
        <v>101</v>
      </c>
      <c r="D11" s="89">
        <v>225.74</v>
      </c>
      <c r="E11" s="88">
        <v>482</v>
      </c>
      <c r="F11" s="88">
        <v>378</v>
      </c>
      <c r="G11" s="89">
        <v>127.51</v>
      </c>
    </row>
    <row r="12" spans="1:7" x14ac:dyDescent="0.2">
      <c r="A12" s="87" t="s">
        <v>24</v>
      </c>
      <c r="B12" s="88">
        <v>51</v>
      </c>
      <c r="C12" s="88">
        <v>58</v>
      </c>
      <c r="D12" s="89">
        <v>87.93</v>
      </c>
      <c r="E12" s="88">
        <v>325</v>
      </c>
      <c r="F12" s="88">
        <v>90</v>
      </c>
      <c r="G12" s="89">
        <v>361.11</v>
      </c>
    </row>
    <row r="13" spans="1:7" x14ac:dyDescent="0.2">
      <c r="A13" s="87" t="s">
        <v>26</v>
      </c>
      <c r="B13" s="88">
        <v>14</v>
      </c>
      <c r="C13" s="88">
        <v>25</v>
      </c>
      <c r="D13" s="89">
        <v>56</v>
      </c>
      <c r="E13" s="88">
        <v>197</v>
      </c>
      <c r="F13" s="88">
        <v>180</v>
      </c>
      <c r="G13" s="89">
        <v>109.44</v>
      </c>
    </row>
    <row r="14" spans="1:7" x14ac:dyDescent="0.2">
      <c r="A14" s="87" t="s">
        <v>2</v>
      </c>
      <c r="B14" s="88">
        <v>74</v>
      </c>
      <c r="C14" s="88">
        <v>10</v>
      </c>
      <c r="D14" s="89">
        <v>740</v>
      </c>
      <c r="E14" s="88">
        <v>178</v>
      </c>
      <c r="F14" s="88">
        <v>66</v>
      </c>
      <c r="G14" s="89">
        <v>269.7</v>
      </c>
    </row>
    <row r="15" spans="1:7" x14ac:dyDescent="0.2">
      <c r="A15" s="87" t="s">
        <v>27</v>
      </c>
      <c r="B15" s="88">
        <v>20</v>
      </c>
      <c r="C15" s="88">
        <v>6</v>
      </c>
      <c r="D15" s="89">
        <v>333.33</v>
      </c>
      <c r="E15" s="88">
        <v>156</v>
      </c>
      <c r="F15" s="88">
        <v>103</v>
      </c>
      <c r="G15" s="89">
        <v>151.46</v>
      </c>
    </row>
    <row r="16" spans="1:7" x14ac:dyDescent="0.2">
      <c r="A16" s="87" t="s">
        <v>29</v>
      </c>
      <c r="B16" s="88">
        <v>10</v>
      </c>
      <c r="C16" s="88">
        <v>14</v>
      </c>
      <c r="D16" s="89">
        <v>71.430000000000007</v>
      </c>
      <c r="E16" s="88">
        <v>143</v>
      </c>
      <c r="F16" s="88">
        <v>95</v>
      </c>
      <c r="G16" s="89">
        <v>150.53</v>
      </c>
    </row>
    <row r="17" spans="1:7" x14ac:dyDescent="0.2">
      <c r="A17" s="87" t="s">
        <v>23</v>
      </c>
      <c r="B17" s="88">
        <v>21</v>
      </c>
      <c r="C17" s="88">
        <v>22</v>
      </c>
      <c r="D17" s="89">
        <v>95.45</v>
      </c>
      <c r="E17" s="88">
        <v>116</v>
      </c>
      <c r="F17" s="88">
        <v>73</v>
      </c>
      <c r="G17" s="89">
        <v>158.9</v>
      </c>
    </row>
    <row r="18" spans="1:7" x14ac:dyDescent="0.2">
      <c r="A18" s="87" t="s">
        <v>30</v>
      </c>
      <c r="B18" s="88">
        <v>13</v>
      </c>
      <c r="C18" s="88">
        <v>9</v>
      </c>
      <c r="D18" s="89">
        <v>144.44</v>
      </c>
      <c r="E18" s="88">
        <v>88</v>
      </c>
      <c r="F18" s="88">
        <v>179</v>
      </c>
      <c r="G18" s="89">
        <v>49.16</v>
      </c>
    </row>
    <row r="19" spans="1:7" x14ac:dyDescent="0.2">
      <c r="A19" s="87" t="s">
        <v>13</v>
      </c>
      <c r="B19" s="88">
        <v>11</v>
      </c>
      <c r="C19" s="88">
        <v>9</v>
      </c>
      <c r="D19" s="89">
        <v>122.22</v>
      </c>
      <c r="E19" s="88">
        <v>56</v>
      </c>
      <c r="F19" s="88">
        <v>31</v>
      </c>
      <c r="G19" s="89">
        <v>180.65</v>
      </c>
    </row>
    <row r="20" spans="1:7" x14ac:dyDescent="0.2">
      <c r="A20" s="87" t="s">
        <v>19</v>
      </c>
      <c r="B20" s="88">
        <v>2</v>
      </c>
      <c r="C20" s="88">
        <v>10</v>
      </c>
      <c r="D20" s="89">
        <v>20</v>
      </c>
      <c r="E20" s="88">
        <v>52</v>
      </c>
      <c r="F20" s="88">
        <v>73</v>
      </c>
      <c r="G20" s="89">
        <v>71.23</v>
      </c>
    </row>
    <row r="21" spans="1:7" x14ac:dyDescent="0.2">
      <c r="A21" s="87" t="s">
        <v>3</v>
      </c>
      <c r="B21" s="88">
        <v>13</v>
      </c>
      <c r="C21" s="88">
        <v>15</v>
      </c>
      <c r="D21" s="89">
        <v>86.67</v>
      </c>
      <c r="E21" s="88">
        <v>44</v>
      </c>
      <c r="F21" s="88">
        <v>43</v>
      </c>
      <c r="G21" s="89">
        <v>102.33</v>
      </c>
    </row>
    <row r="22" spans="1:7" x14ac:dyDescent="0.2">
      <c r="A22" s="87" t="s">
        <v>54</v>
      </c>
      <c r="B22" s="88">
        <v>12</v>
      </c>
      <c r="C22" s="88">
        <v>18</v>
      </c>
      <c r="D22" s="89">
        <v>66.67</v>
      </c>
      <c r="E22" s="88">
        <v>44</v>
      </c>
      <c r="F22" s="88">
        <v>49</v>
      </c>
      <c r="G22" s="89">
        <v>89.8</v>
      </c>
    </row>
    <row r="23" spans="1:7" x14ac:dyDescent="0.2">
      <c r="A23" s="87" t="s">
        <v>22</v>
      </c>
      <c r="B23" s="88">
        <v>1</v>
      </c>
      <c r="C23" s="88">
        <v>5</v>
      </c>
      <c r="D23" s="89">
        <v>20</v>
      </c>
      <c r="E23" s="88">
        <v>34</v>
      </c>
      <c r="F23" s="88">
        <v>26</v>
      </c>
      <c r="G23" s="89">
        <v>130.77000000000001</v>
      </c>
    </row>
    <row r="24" spans="1:7" x14ac:dyDescent="0.2">
      <c r="A24" s="87" t="s">
        <v>5</v>
      </c>
      <c r="B24" s="88">
        <v>7</v>
      </c>
      <c r="C24" s="88">
        <v>0</v>
      </c>
      <c r="D24" s="89">
        <v>0</v>
      </c>
      <c r="E24" s="88">
        <v>31</v>
      </c>
      <c r="F24" s="88">
        <v>14</v>
      </c>
      <c r="G24" s="89">
        <v>221.43</v>
      </c>
    </row>
    <row r="25" spans="1:7" x14ac:dyDescent="0.2">
      <c r="A25" s="87" t="s">
        <v>16</v>
      </c>
      <c r="B25" s="88">
        <v>1</v>
      </c>
      <c r="C25" s="88">
        <v>5</v>
      </c>
      <c r="D25" s="89">
        <v>20</v>
      </c>
      <c r="E25" s="88">
        <v>30</v>
      </c>
      <c r="F25" s="88">
        <v>40</v>
      </c>
      <c r="G25" s="89">
        <v>75</v>
      </c>
    </row>
    <row r="26" spans="1:7" x14ac:dyDescent="0.2">
      <c r="A26" s="87" t="s">
        <v>17</v>
      </c>
      <c r="B26" s="88">
        <v>0</v>
      </c>
      <c r="C26" s="88">
        <v>2</v>
      </c>
      <c r="D26" s="89">
        <v>0</v>
      </c>
      <c r="E26" s="88">
        <v>17</v>
      </c>
      <c r="F26" s="88">
        <v>14</v>
      </c>
      <c r="G26" s="89">
        <v>121.43</v>
      </c>
    </row>
    <row r="27" spans="1:7" x14ac:dyDescent="0.2">
      <c r="A27" s="87" t="s">
        <v>21</v>
      </c>
      <c r="B27" s="88">
        <v>2</v>
      </c>
      <c r="C27" s="88">
        <v>7</v>
      </c>
      <c r="D27" s="89">
        <v>28.57</v>
      </c>
      <c r="E27" s="88">
        <v>16</v>
      </c>
      <c r="F27" s="88">
        <v>11</v>
      </c>
      <c r="G27" s="89">
        <v>145.44999999999999</v>
      </c>
    </row>
    <row r="28" spans="1:7" x14ac:dyDescent="0.2">
      <c r="A28" s="87" t="s">
        <v>28</v>
      </c>
      <c r="B28" s="88">
        <v>0</v>
      </c>
      <c r="C28" s="88">
        <v>0</v>
      </c>
      <c r="D28" s="89">
        <v>0</v>
      </c>
      <c r="E28" s="88">
        <v>16</v>
      </c>
      <c r="F28" s="88">
        <v>13</v>
      </c>
      <c r="G28" s="89">
        <v>123.08</v>
      </c>
    </row>
    <row r="29" spans="1:7" x14ac:dyDescent="0.2">
      <c r="A29" s="87" t="s">
        <v>15</v>
      </c>
      <c r="B29" s="88">
        <v>0</v>
      </c>
      <c r="C29" s="88">
        <v>2</v>
      </c>
      <c r="D29" s="89">
        <v>0</v>
      </c>
      <c r="E29" s="88">
        <v>15</v>
      </c>
      <c r="F29" s="88">
        <v>34</v>
      </c>
      <c r="G29" s="89">
        <v>44.12</v>
      </c>
    </row>
    <row r="30" spans="1:7" x14ac:dyDescent="0.2">
      <c r="A30" s="87" t="s">
        <v>7</v>
      </c>
      <c r="B30" s="88">
        <v>0</v>
      </c>
      <c r="C30" s="88">
        <v>1</v>
      </c>
      <c r="D30" s="89">
        <v>0</v>
      </c>
      <c r="E30" s="88">
        <v>15</v>
      </c>
      <c r="F30" s="88">
        <v>9</v>
      </c>
      <c r="G30" s="89">
        <v>166.67</v>
      </c>
    </row>
    <row r="31" spans="1:7" x14ac:dyDescent="0.2">
      <c r="A31" s="87" t="s">
        <v>14</v>
      </c>
      <c r="B31" s="88">
        <v>0</v>
      </c>
      <c r="C31" s="88">
        <v>0</v>
      </c>
      <c r="D31" s="89">
        <v>0</v>
      </c>
      <c r="E31" s="88">
        <v>14</v>
      </c>
      <c r="F31" s="88">
        <v>11</v>
      </c>
      <c r="G31" s="89">
        <v>127.27</v>
      </c>
    </row>
    <row r="32" spans="1:7" x14ac:dyDescent="0.2">
      <c r="A32" s="87" t="s">
        <v>4</v>
      </c>
      <c r="B32" s="88">
        <v>2</v>
      </c>
      <c r="C32" s="88">
        <v>7</v>
      </c>
      <c r="D32" s="89">
        <v>28.57</v>
      </c>
      <c r="E32" s="88">
        <v>13</v>
      </c>
      <c r="F32" s="88">
        <v>16</v>
      </c>
      <c r="G32" s="89">
        <v>81.25</v>
      </c>
    </row>
    <row r="33" spans="1:7" x14ac:dyDescent="0.2">
      <c r="A33" s="87" t="s">
        <v>10</v>
      </c>
      <c r="B33" s="88">
        <v>1</v>
      </c>
      <c r="C33" s="88">
        <v>0</v>
      </c>
      <c r="D33" s="89">
        <v>0</v>
      </c>
      <c r="E33" s="88">
        <v>13</v>
      </c>
      <c r="F33" s="88">
        <v>24</v>
      </c>
      <c r="G33" s="89">
        <v>54.17</v>
      </c>
    </row>
    <row r="34" spans="1:7" x14ac:dyDescent="0.2">
      <c r="A34" s="87" t="s">
        <v>6</v>
      </c>
      <c r="B34" s="88">
        <v>0</v>
      </c>
      <c r="C34" s="88">
        <v>3</v>
      </c>
      <c r="D34" s="89">
        <v>0</v>
      </c>
      <c r="E34" s="88">
        <v>12</v>
      </c>
      <c r="F34" s="88">
        <v>9</v>
      </c>
      <c r="G34" s="89">
        <v>133.33000000000001</v>
      </c>
    </row>
    <row r="35" spans="1:7" x14ac:dyDescent="0.2">
      <c r="A35" s="87" t="s">
        <v>8</v>
      </c>
      <c r="B35" s="88">
        <v>0</v>
      </c>
      <c r="C35" s="88">
        <v>0</v>
      </c>
      <c r="D35" s="89">
        <v>0</v>
      </c>
      <c r="E35" s="88">
        <v>8</v>
      </c>
      <c r="F35" s="88">
        <v>9</v>
      </c>
      <c r="G35" s="89">
        <v>88.89</v>
      </c>
    </row>
    <row r="36" spans="1:7" x14ac:dyDescent="0.2">
      <c r="A36" s="87" t="s">
        <v>20</v>
      </c>
      <c r="B36" s="88">
        <v>1</v>
      </c>
      <c r="C36" s="88">
        <v>9</v>
      </c>
      <c r="D36" s="89">
        <v>11.11</v>
      </c>
      <c r="E36" s="88">
        <v>7</v>
      </c>
      <c r="F36" s="88">
        <v>23</v>
      </c>
      <c r="G36" s="89">
        <v>30.43</v>
      </c>
    </row>
    <row r="37" spans="1:7" x14ac:dyDescent="0.2">
      <c r="A37" s="87" t="s">
        <v>12</v>
      </c>
      <c r="B37" s="88">
        <v>0</v>
      </c>
      <c r="C37" s="88">
        <v>0</v>
      </c>
      <c r="D37" s="89">
        <v>0</v>
      </c>
      <c r="E37" s="88">
        <v>6</v>
      </c>
      <c r="F37" s="88">
        <v>10</v>
      </c>
      <c r="G37" s="89">
        <v>60</v>
      </c>
    </row>
    <row r="38" spans="1:7" x14ac:dyDescent="0.2">
      <c r="A38" s="87" t="s">
        <v>11</v>
      </c>
      <c r="B38" s="88">
        <v>0</v>
      </c>
      <c r="C38" s="88">
        <v>3</v>
      </c>
      <c r="D38" s="89">
        <v>0</v>
      </c>
      <c r="E38" s="88">
        <v>5</v>
      </c>
      <c r="F38" s="88">
        <v>12</v>
      </c>
      <c r="G38" s="89">
        <v>41.67</v>
      </c>
    </row>
    <row r="39" spans="1:7" x14ac:dyDescent="0.2">
      <c r="A39" s="87" t="s">
        <v>1</v>
      </c>
      <c r="B39" s="88">
        <v>0</v>
      </c>
      <c r="C39" s="88">
        <v>0</v>
      </c>
      <c r="D39" s="89">
        <v>0</v>
      </c>
      <c r="E39" s="88">
        <v>4</v>
      </c>
      <c r="F39" s="88">
        <v>3</v>
      </c>
      <c r="G39" s="89">
        <v>133.33000000000001</v>
      </c>
    </row>
    <row r="40" spans="1:7" x14ac:dyDescent="0.2">
      <c r="A40" s="87" t="s">
        <v>9</v>
      </c>
      <c r="B40" s="88">
        <v>0</v>
      </c>
      <c r="C40" s="88">
        <v>0</v>
      </c>
      <c r="D40" s="89">
        <v>0</v>
      </c>
      <c r="E40" s="88">
        <v>0</v>
      </c>
      <c r="F40" s="88">
        <v>0</v>
      </c>
      <c r="G40" s="89">
        <v>0</v>
      </c>
    </row>
    <row r="42" spans="1:7" x14ac:dyDescent="0.2">
      <c r="A42" s="91" t="s">
        <v>0</v>
      </c>
      <c r="B42" s="92">
        <f>SUBTOTAL(109,B9:B40)</f>
        <v>1045</v>
      </c>
      <c r="C42" s="92">
        <f>SUBTOTAL(109,C9:C40)</f>
        <v>617</v>
      </c>
      <c r="D42" s="93">
        <f>IFERROR(SUM(B1:B40)/SUM(C1:C40)*100, 0)</f>
        <v>169.36790923824961</v>
      </c>
      <c r="E42" s="92">
        <f>SUBTOTAL(109,E9:E40)</f>
        <v>3634</v>
      </c>
      <c r="F42" s="92">
        <f>SUBTOTAL(109,F9:F40)</f>
        <v>2428</v>
      </c>
      <c r="G42" s="93">
        <f>IFERROR(SUM(E1:E40)/SUM(F1:F40)*100, 0)</f>
        <v>149.67051070840199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B2AF-32C7-4662-860B-506919D55CEF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8.42578125" style="87" customWidth="1"/>
    <col min="2" max="2" width="10.28515625" style="87" customWidth="1"/>
    <col min="3" max="3" width="12" style="87" customWidth="1"/>
    <col min="4" max="4" width="10.140625" style="87" customWidth="1"/>
    <col min="5" max="5" width="9.140625" style="87" customWidth="1"/>
    <col min="6" max="6" width="11.42578125" style="87" customWidth="1"/>
    <col min="7" max="7" width="9.5703125" style="87" customWidth="1"/>
    <col min="8" max="16384" width="9.140625" style="87"/>
  </cols>
  <sheetData>
    <row r="1" spans="1:7" x14ac:dyDescent="0.2">
      <c r="A1" s="87" t="s">
        <v>42</v>
      </c>
    </row>
    <row r="2" spans="1:7" x14ac:dyDescent="0.2">
      <c r="A2" s="87" t="s">
        <v>41</v>
      </c>
    </row>
    <row r="3" spans="1:7" x14ac:dyDescent="0.2">
      <c r="A3" s="87" t="s">
        <v>196</v>
      </c>
    </row>
    <row r="4" spans="1:7" x14ac:dyDescent="0.2">
      <c r="A4" s="87" t="s">
        <v>197</v>
      </c>
    </row>
    <row r="5" spans="1:7" x14ac:dyDescent="0.2">
      <c r="A5" s="87" t="s">
        <v>40</v>
      </c>
    </row>
    <row r="6" spans="1:7" x14ac:dyDescent="0.2">
      <c r="A6" s="1" t="s">
        <v>198</v>
      </c>
    </row>
    <row r="7" spans="1:7" x14ac:dyDescent="0.2">
      <c r="B7" s="88"/>
      <c r="C7" s="88"/>
      <c r="D7" s="89"/>
      <c r="E7" s="88"/>
      <c r="F7" s="88"/>
      <c r="G7" s="89"/>
    </row>
    <row r="8" spans="1:7" ht="37.5" customHeight="1" x14ac:dyDescent="0.2">
      <c r="A8" s="90" t="s">
        <v>39</v>
      </c>
      <c r="B8" s="94" t="s">
        <v>38</v>
      </c>
      <c r="C8" s="94" t="s">
        <v>37</v>
      </c>
      <c r="D8" s="95" t="s">
        <v>36</v>
      </c>
      <c r="E8" s="94" t="s">
        <v>35</v>
      </c>
      <c r="F8" s="94" t="s">
        <v>34</v>
      </c>
      <c r="G8" s="95" t="s">
        <v>33</v>
      </c>
    </row>
    <row r="9" spans="1:7" x14ac:dyDescent="0.2">
      <c r="A9" s="87" t="s">
        <v>31</v>
      </c>
      <c r="B9" s="88">
        <v>437</v>
      </c>
      <c r="C9" s="88">
        <v>99</v>
      </c>
      <c r="D9" s="89">
        <v>441.41</v>
      </c>
      <c r="E9" s="88">
        <v>792</v>
      </c>
      <c r="F9" s="88">
        <v>244</v>
      </c>
      <c r="G9" s="89">
        <v>324.58999999999997</v>
      </c>
    </row>
    <row r="10" spans="1:7" x14ac:dyDescent="0.2">
      <c r="A10" s="87" t="s">
        <v>25</v>
      </c>
      <c r="B10" s="88">
        <v>84</v>
      </c>
      <c r="C10" s="88">
        <v>154</v>
      </c>
      <c r="D10" s="89">
        <v>54.55</v>
      </c>
      <c r="E10" s="88">
        <v>426</v>
      </c>
      <c r="F10" s="88">
        <v>392</v>
      </c>
      <c r="G10" s="89">
        <v>108.67</v>
      </c>
    </row>
    <row r="11" spans="1:7" x14ac:dyDescent="0.2">
      <c r="A11" s="87" t="s">
        <v>32</v>
      </c>
      <c r="B11" s="88">
        <v>144</v>
      </c>
      <c r="C11" s="88">
        <v>93</v>
      </c>
      <c r="D11" s="89">
        <v>154.84</v>
      </c>
      <c r="E11" s="88">
        <v>371</v>
      </c>
      <c r="F11" s="88">
        <v>358</v>
      </c>
      <c r="G11" s="89">
        <v>103.63</v>
      </c>
    </row>
    <row r="12" spans="1:7" x14ac:dyDescent="0.2">
      <c r="A12" s="87" t="s">
        <v>26</v>
      </c>
      <c r="B12" s="88">
        <v>4</v>
      </c>
      <c r="C12" s="88">
        <v>34</v>
      </c>
      <c r="D12" s="89">
        <v>11.76</v>
      </c>
      <c r="E12" s="88">
        <v>167</v>
      </c>
      <c r="F12" s="88">
        <v>186</v>
      </c>
      <c r="G12" s="89">
        <v>89.78</v>
      </c>
    </row>
    <row r="13" spans="1:7" x14ac:dyDescent="0.2">
      <c r="A13" s="87" t="s">
        <v>24</v>
      </c>
      <c r="B13" s="88">
        <v>30</v>
      </c>
      <c r="C13" s="88">
        <v>18</v>
      </c>
      <c r="D13" s="89">
        <v>166.67</v>
      </c>
      <c r="E13" s="88">
        <v>142</v>
      </c>
      <c r="F13" s="88">
        <v>54</v>
      </c>
      <c r="G13" s="89">
        <v>262.95999999999998</v>
      </c>
    </row>
    <row r="14" spans="1:7" x14ac:dyDescent="0.2">
      <c r="A14" s="87" t="s">
        <v>2</v>
      </c>
      <c r="B14" s="88">
        <v>47</v>
      </c>
      <c r="C14" s="88">
        <v>9</v>
      </c>
      <c r="D14" s="89">
        <v>522.22</v>
      </c>
      <c r="E14" s="88">
        <v>131</v>
      </c>
      <c r="F14" s="88">
        <v>20</v>
      </c>
      <c r="G14" s="89">
        <v>655</v>
      </c>
    </row>
    <row r="15" spans="1:7" x14ac:dyDescent="0.2">
      <c r="A15" s="87" t="s">
        <v>29</v>
      </c>
      <c r="B15" s="88">
        <v>7</v>
      </c>
      <c r="C15" s="88">
        <v>11</v>
      </c>
      <c r="D15" s="89">
        <v>63.64</v>
      </c>
      <c r="E15" s="88">
        <v>128</v>
      </c>
      <c r="F15" s="88">
        <v>84</v>
      </c>
      <c r="G15" s="89">
        <v>152.38</v>
      </c>
    </row>
    <row r="16" spans="1:7" x14ac:dyDescent="0.2">
      <c r="A16" s="87" t="s">
        <v>27</v>
      </c>
      <c r="B16" s="88">
        <v>4</v>
      </c>
      <c r="C16" s="88">
        <v>5</v>
      </c>
      <c r="D16" s="89">
        <v>80</v>
      </c>
      <c r="E16" s="88">
        <v>115</v>
      </c>
      <c r="F16" s="88">
        <v>100</v>
      </c>
      <c r="G16" s="89">
        <v>115</v>
      </c>
    </row>
    <row r="17" spans="1:7" x14ac:dyDescent="0.2">
      <c r="A17" s="87" t="s">
        <v>30</v>
      </c>
      <c r="B17" s="88">
        <v>5</v>
      </c>
      <c r="C17" s="88">
        <v>20</v>
      </c>
      <c r="D17" s="89">
        <v>25</v>
      </c>
      <c r="E17" s="88">
        <v>83</v>
      </c>
      <c r="F17" s="88">
        <v>161</v>
      </c>
      <c r="G17" s="89">
        <v>51.55</v>
      </c>
    </row>
    <row r="18" spans="1:7" x14ac:dyDescent="0.2">
      <c r="A18" s="87" t="s">
        <v>23</v>
      </c>
      <c r="B18" s="88">
        <v>14</v>
      </c>
      <c r="C18" s="88">
        <v>14</v>
      </c>
      <c r="D18" s="89">
        <v>100</v>
      </c>
      <c r="E18" s="88">
        <v>74</v>
      </c>
      <c r="F18" s="88">
        <v>50</v>
      </c>
      <c r="G18" s="89">
        <v>148</v>
      </c>
    </row>
    <row r="19" spans="1:7" x14ac:dyDescent="0.2">
      <c r="A19" s="87" t="s">
        <v>3</v>
      </c>
      <c r="B19" s="88">
        <v>13</v>
      </c>
      <c r="C19" s="88">
        <v>12</v>
      </c>
      <c r="D19" s="89">
        <v>108.33</v>
      </c>
      <c r="E19" s="88">
        <v>52</v>
      </c>
      <c r="F19" s="88">
        <v>28</v>
      </c>
      <c r="G19" s="89">
        <v>185.71</v>
      </c>
    </row>
    <row r="20" spans="1:7" x14ac:dyDescent="0.2">
      <c r="A20" s="87" t="s">
        <v>18</v>
      </c>
      <c r="B20" s="88">
        <v>27</v>
      </c>
      <c r="C20" s="88">
        <v>18</v>
      </c>
      <c r="D20" s="89">
        <v>150</v>
      </c>
      <c r="E20" s="88">
        <v>48</v>
      </c>
      <c r="F20" s="88">
        <v>47</v>
      </c>
      <c r="G20" s="89">
        <v>102.13</v>
      </c>
    </row>
    <row r="21" spans="1:7" x14ac:dyDescent="0.2">
      <c r="A21" s="87" t="s">
        <v>19</v>
      </c>
      <c r="B21" s="88">
        <v>3</v>
      </c>
      <c r="C21" s="88">
        <v>8</v>
      </c>
      <c r="D21" s="89">
        <v>37.5</v>
      </c>
      <c r="E21" s="88">
        <v>42</v>
      </c>
      <c r="F21" s="88">
        <v>69</v>
      </c>
      <c r="G21" s="89">
        <v>60.87</v>
      </c>
    </row>
    <row r="22" spans="1:7" x14ac:dyDescent="0.2">
      <c r="A22" s="87" t="s">
        <v>16</v>
      </c>
      <c r="B22" s="88">
        <v>1</v>
      </c>
      <c r="C22" s="88">
        <v>0</v>
      </c>
      <c r="D22" s="89">
        <v>0</v>
      </c>
      <c r="E22" s="88">
        <v>32</v>
      </c>
      <c r="F22" s="88">
        <v>38</v>
      </c>
      <c r="G22" s="89">
        <v>84.21</v>
      </c>
    </row>
    <row r="23" spans="1:7" x14ac:dyDescent="0.2">
      <c r="A23" s="87" t="s">
        <v>5</v>
      </c>
      <c r="B23" s="88">
        <v>9</v>
      </c>
      <c r="C23" s="88">
        <v>0</v>
      </c>
      <c r="D23" s="89">
        <v>0</v>
      </c>
      <c r="E23" s="88">
        <v>29</v>
      </c>
      <c r="F23" s="88">
        <v>12</v>
      </c>
      <c r="G23" s="89">
        <v>241.67</v>
      </c>
    </row>
    <row r="24" spans="1:7" x14ac:dyDescent="0.2">
      <c r="A24" s="87" t="s">
        <v>22</v>
      </c>
      <c r="B24" s="88">
        <v>1</v>
      </c>
      <c r="C24" s="88">
        <v>7</v>
      </c>
      <c r="D24" s="89">
        <v>14.29</v>
      </c>
      <c r="E24" s="88">
        <v>22</v>
      </c>
      <c r="F24" s="88">
        <v>26</v>
      </c>
      <c r="G24" s="89">
        <v>84.62</v>
      </c>
    </row>
    <row r="25" spans="1:7" x14ac:dyDescent="0.2">
      <c r="A25" s="87" t="s">
        <v>7</v>
      </c>
      <c r="B25" s="88">
        <v>0</v>
      </c>
      <c r="C25" s="88">
        <v>0</v>
      </c>
      <c r="D25" s="89">
        <v>0</v>
      </c>
      <c r="E25" s="88">
        <v>22</v>
      </c>
      <c r="F25" s="88">
        <v>10</v>
      </c>
      <c r="G25" s="89">
        <v>220</v>
      </c>
    </row>
    <row r="26" spans="1:7" x14ac:dyDescent="0.2">
      <c r="A26" s="87" t="s">
        <v>17</v>
      </c>
      <c r="B26" s="88">
        <v>1</v>
      </c>
      <c r="C26" s="88">
        <v>2</v>
      </c>
      <c r="D26" s="89">
        <v>50</v>
      </c>
      <c r="E26" s="88">
        <v>20</v>
      </c>
      <c r="F26" s="88">
        <v>30</v>
      </c>
      <c r="G26" s="89">
        <v>66.67</v>
      </c>
    </row>
    <row r="27" spans="1:7" x14ac:dyDescent="0.2">
      <c r="A27" s="87" t="s">
        <v>13</v>
      </c>
      <c r="B27" s="88">
        <v>1</v>
      </c>
      <c r="C27" s="88">
        <v>20</v>
      </c>
      <c r="D27" s="89">
        <v>5</v>
      </c>
      <c r="E27" s="88">
        <v>16</v>
      </c>
      <c r="F27" s="88">
        <v>31</v>
      </c>
      <c r="G27" s="89">
        <v>51.61</v>
      </c>
    </row>
    <row r="28" spans="1:7" x14ac:dyDescent="0.2">
      <c r="A28" s="87" t="s">
        <v>20</v>
      </c>
      <c r="B28" s="88">
        <v>8</v>
      </c>
      <c r="C28" s="88">
        <v>2</v>
      </c>
      <c r="D28" s="89">
        <v>400</v>
      </c>
      <c r="E28" s="88">
        <v>16</v>
      </c>
      <c r="F28" s="88">
        <v>7</v>
      </c>
      <c r="G28" s="89">
        <v>228.57</v>
      </c>
    </row>
    <row r="29" spans="1:7" x14ac:dyDescent="0.2">
      <c r="A29" s="87" t="s">
        <v>15</v>
      </c>
      <c r="B29" s="88">
        <v>2</v>
      </c>
      <c r="C29" s="88">
        <v>3</v>
      </c>
      <c r="D29" s="89">
        <v>66.67</v>
      </c>
      <c r="E29" s="88">
        <v>15</v>
      </c>
      <c r="F29" s="88">
        <v>20</v>
      </c>
      <c r="G29" s="89">
        <v>75</v>
      </c>
    </row>
    <row r="30" spans="1:7" x14ac:dyDescent="0.2">
      <c r="A30" s="87" t="s">
        <v>8</v>
      </c>
      <c r="B30" s="88">
        <v>0</v>
      </c>
      <c r="C30" s="88">
        <v>0</v>
      </c>
      <c r="D30" s="89">
        <v>0</v>
      </c>
      <c r="E30" s="88">
        <v>12</v>
      </c>
      <c r="F30" s="88">
        <v>14</v>
      </c>
      <c r="G30" s="89">
        <v>85.71</v>
      </c>
    </row>
    <row r="31" spans="1:7" x14ac:dyDescent="0.2">
      <c r="A31" s="87" t="s">
        <v>14</v>
      </c>
      <c r="B31" s="88">
        <v>0</v>
      </c>
      <c r="C31" s="88">
        <v>0</v>
      </c>
      <c r="D31" s="89">
        <v>0</v>
      </c>
      <c r="E31" s="88">
        <v>12</v>
      </c>
      <c r="F31" s="88">
        <v>13</v>
      </c>
      <c r="G31" s="89">
        <v>92.31</v>
      </c>
    </row>
    <row r="32" spans="1:7" x14ac:dyDescent="0.2">
      <c r="A32" s="87" t="s">
        <v>21</v>
      </c>
      <c r="B32" s="88">
        <v>0</v>
      </c>
      <c r="C32" s="88">
        <v>2</v>
      </c>
      <c r="D32" s="89">
        <v>0</v>
      </c>
      <c r="E32" s="88">
        <v>11</v>
      </c>
      <c r="F32" s="88">
        <v>11</v>
      </c>
      <c r="G32" s="89">
        <v>100</v>
      </c>
    </row>
    <row r="33" spans="1:7" x14ac:dyDescent="0.2">
      <c r="A33" s="87" t="s">
        <v>4</v>
      </c>
      <c r="B33" s="88">
        <v>4</v>
      </c>
      <c r="C33" s="88">
        <v>3</v>
      </c>
      <c r="D33" s="89">
        <v>133.33000000000001</v>
      </c>
      <c r="E33" s="88">
        <v>11</v>
      </c>
      <c r="F33" s="88">
        <v>14</v>
      </c>
      <c r="G33" s="89">
        <v>78.569999999999993</v>
      </c>
    </row>
    <row r="34" spans="1:7" x14ac:dyDescent="0.2">
      <c r="A34" s="87" t="s">
        <v>28</v>
      </c>
      <c r="B34" s="88">
        <v>0</v>
      </c>
      <c r="C34" s="88">
        <v>3</v>
      </c>
      <c r="D34" s="89">
        <v>0</v>
      </c>
      <c r="E34" s="88">
        <v>10</v>
      </c>
      <c r="F34" s="88">
        <v>8</v>
      </c>
      <c r="G34" s="89">
        <v>125</v>
      </c>
    </row>
    <row r="35" spans="1:7" x14ac:dyDescent="0.2">
      <c r="A35" s="87" t="s">
        <v>10</v>
      </c>
      <c r="B35" s="88">
        <v>0</v>
      </c>
      <c r="C35" s="88">
        <v>0</v>
      </c>
      <c r="D35" s="89">
        <v>0</v>
      </c>
      <c r="E35" s="88">
        <v>9</v>
      </c>
      <c r="F35" s="88">
        <v>16</v>
      </c>
      <c r="G35" s="89">
        <v>56.25</v>
      </c>
    </row>
    <row r="36" spans="1:7" x14ac:dyDescent="0.2">
      <c r="A36" s="87" t="s">
        <v>12</v>
      </c>
      <c r="B36" s="88">
        <v>0</v>
      </c>
      <c r="C36" s="88">
        <v>0</v>
      </c>
      <c r="D36" s="89">
        <v>0</v>
      </c>
      <c r="E36" s="88">
        <v>8</v>
      </c>
      <c r="F36" s="88">
        <v>19</v>
      </c>
      <c r="G36" s="89">
        <v>42.11</v>
      </c>
    </row>
    <row r="37" spans="1:7" x14ac:dyDescent="0.2">
      <c r="A37" s="87" t="s">
        <v>11</v>
      </c>
      <c r="B37" s="88">
        <v>0</v>
      </c>
      <c r="C37" s="88">
        <v>0</v>
      </c>
      <c r="D37" s="89">
        <v>0</v>
      </c>
      <c r="E37" s="88">
        <v>8</v>
      </c>
      <c r="F37" s="88">
        <v>10</v>
      </c>
      <c r="G37" s="89">
        <v>80</v>
      </c>
    </row>
    <row r="38" spans="1:7" x14ac:dyDescent="0.2">
      <c r="A38" s="87" t="s">
        <v>6</v>
      </c>
      <c r="B38" s="88">
        <v>0</v>
      </c>
      <c r="C38" s="88">
        <v>1</v>
      </c>
      <c r="D38" s="89">
        <v>0</v>
      </c>
      <c r="E38" s="88">
        <v>3</v>
      </c>
      <c r="F38" s="88">
        <v>10</v>
      </c>
      <c r="G38" s="89">
        <v>30</v>
      </c>
    </row>
    <row r="39" spans="1:7" x14ac:dyDescent="0.2">
      <c r="A39" s="87" t="s">
        <v>1</v>
      </c>
      <c r="B39" s="88">
        <v>0</v>
      </c>
      <c r="C39" s="88">
        <v>1</v>
      </c>
      <c r="D39" s="89">
        <v>0</v>
      </c>
      <c r="E39" s="88">
        <v>2</v>
      </c>
      <c r="F39" s="88">
        <v>3</v>
      </c>
      <c r="G39" s="89">
        <v>66.67</v>
      </c>
    </row>
    <row r="40" spans="1:7" x14ac:dyDescent="0.2">
      <c r="A40" s="87" t="s">
        <v>9</v>
      </c>
      <c r="B40" s="88">
        <v>0</v>
      </c>
      <c r="C40" s="88">
        <v>0</v>
      </c>
      <c r="D40" s="89">
        <v>0</v>
      </c>
      <c r="E40" s="88">
        <v>0</v>
      </c>
      <c r="F40" s="88">
        <v>4</v>
      </c>
      <c r="G40" s="89">
        <v>0</v>
      </c>
    </row>
    <row r="42" spans="1:7" x14ac:dyDescent="0.2">
      <c r="A42" s="91" t="s">
        <v>0</v>
      </c>
      <c r="B42" s="92">
        <f>SUBTOTAL(109,B9:B40)</f>
        <v>846</v>
      </c>
      <c r="C42" s="92">
        <f>SUBTOTAL(109,C9:C40)</f>
        <v>539</v>
      </c>
      <c r="D42" s="93">
        <f>IFERROR(SUM(B1:B40)/SUM(C1:C40)*100, 0)</f>
        <v>156.95732838589981</v>
      </c>
      <c r="E42" s="92">
        <f>SUBTOTAL(109,E9:E40)</f>
        <v>2829</v>
      </c>
      <c r="F42" s="92">
        <f>SUBTOTAL(109,F9:F40)</f>
        <v>2089</v>
      </c>
      <c r="G42" s="93">
        <f>IFERROR(SUM(E1:E40)/SUM(F1:F40)*100, 0)</f>
        <v>135.42364767831498</v>
      </c>
    </row>
  </sheetData>
  <pageMargins left="0.15748031496062992" right="0.15748031496062992" top="0.98425196850393704" bottom="0.98425196850393704" header="0.51181102362204722" footer="0.51181102362204722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438D-7ACC-4B46-91DB-BED69F0993B2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8.85546875" style="87" customWidth="1"/>
    <col min="2" max="2" width="8.85546875" style="87" customWidth="1"/>
    <col min="3" max="3" width="11.28515625" style="87" customWidth="1"/>
    <col min="4" max="4" width="8.85546875" style="87" customWidth="1"/>
    <col min="5" max="5" width="9" style="87" customWidth="1"/>
    <col min="6" max="6" width="11.7109375" style="87" customWidth="1"/>
    <col min="7" max="7" width="9.5703125" style="87" customWidth="1"/>
    <col min="8" max="16384" width="9.140625" style="87"/>
  </cols>
  <sheetData>
    <row r="1" spans="1:7" x14ac:dyDescent="0.2">
      <c r="A1" s="87" t="s">
        <v>42</v>
      </c>
    </row>
    <row r="2" spans="1:7" x14ac:dyDescent="0.2">
      <c r="A2" s="87" t="s">
        <v>41</v>
      </c>
    </row>
    <row r="3" spans="1:7" x14ac:dyDescent="0.2">
      <c r="A3" s="87" t="s">
        <v>199</v>
      </c>
    </row>
    <row r="4" spans="1:7" x14ac:dyDescent="0.2">
      <c r="A4" s="87" t="s">
        <v>200</v>
      </c>
    </row>
    <row r="5" spans="1:7" x14ac:dyDescent="0.2">
      <c r="A5" s="87" t="s">
        <v>40</v>
      </c>
    </row>
    <row r="6" spans="1:7" x14ac:dyDescent="0.2">
      <c r="A6" s="1" t="s">
        <v>201</v>
      </c>
    </row>
    <row r="7" spans="1:7" x14ac:dyDescent="0.2">
      <c r="B7" s="88"/>
      <c r="C7" s="88"/>
      <c r="D7" s="89"/>
      <c r="E7" s="88"/>
      <c r="F7" s="88"/>
      <c r="G7" s="89"/>
    </row>
    <row r="8" spans="1:7" ht="44.25" customHeight="1" x14ac:dyDescent="0.2">
      <c r="A8" s="90" t="s">
        <v>39</v>
      </c>
      <c r="B8" s="94" t="s">
        <v>38</v>
      </c>
      <c r="C8" s="94" t="s">
        <v>37</v>
      </c>
      <c r="D8" s="95" t="s">
        <v>36</v>
      </c>
      <c r="E8" s="94" t="s">
        <v>35</v>
      </c>
      <c r="F8" s="94" t="s">
        <v>34</v>
      </c>
      <c r="G8" s="95" t="s">
        <v>33</v>
      </c>
    </row>
    <row r="9" spans="1:7" x14ac:dyDescent="0.2">
      <c r="A9" s="87" t="s">
        <v>31</v>
      </c>
      <c r="B9" s="88">
        <v>102</v>
      </c>
      <c r="C9" s="88">
        <v>81</v>
      </c>
      <c r="D9" s="89">
        <v>125.93</v>
      </c>
      <c r="E9" s="88">
        <v>424</v>
      </c>
      <c r="F9" s="88">
        <v>230</v>
      </c>
      <c r="G9" s="89">
        <v>184.35</v>
      </c>
    </row>
    <row r="10" spans="1:7" x14ac:dyDescent="0.2">
      <c r="A10" s="87" t="s">
        <v>25</v>
      </c>
      <c r="B10" s="88">
        <v>78</v>
      </c>
      <c r="C10" s="88">
        <v>92</v>
      </c>
      <c r="D10" s="89">
        <v>84.78</v>
      </c>
      <c r="E10" s="88">
        <v>328</v>
      </c>
      <c r="F10" s="88">
        <v>360</v>
      </c>
      <c r="G10" s="89">
        <v>91.11</v>
      </c>
    </row>
    <row r="11" spans="1:7" x14ac:dyDescent="0.2">
      <c r="A11" s="87" t="s">
        <v>32</v>
      </c>
      <c r="B11" s="88">
        <v>91</v>
      </c>
      <c r="C11" s="88">
        <v>131</v>
      </c>
      <c r="D11" s="89">
        <v>69.47</v>
      </c>
      <c r="E11" s="88">
        <v>315</v>
      </c>
      <c r="F11" s="88">
        <v>329</v>
      </c>
      <c r="G11" s="89">
        <v>95.74</v>
      </c>
    </row>
    <row r="12" spans="1:7" x14ac:dyDescent="0.2">
      <c r="A12" s="87" t="s">
        <v>26</v>
      </c>
      <c r="B12" s="88">
        <v>11</v>
      </c>
      <c r="C12" s="88">
        <v>30</v>
      </c>
      <c r="D12" s="89">
        <v>36.67</v>
      </c>
      <c r="E12" s="88">
        <v>174</v>
      </c>
      <c r="F12" s="88">
        <v>170</v>
      </c>
      <c r="G12" s="89">
        <v>102.35</v>
      </c>
    </row>
    <row r="13" spans="1:7" x14ac:dyDescent="0.2">
      <c r="A13" s="87" t="s">
        <v>27</v>
      </c>
      <c r="B13" s="88">
        <v>9</v>
      </c>
      <c r="C13" s="88">
        <v>5</v>
      </c>
      <c r="D13" s="89">
        <v>180</v>
      </c>
      <c r="E13" s="88">
        <v>114</v>
      </c>
      <c r="F13" s="88">
        <v>88</v>
      </c>
      <c r="G13" s="89">
        <v>129.55000000000001</v>
      </c>
    </row>
    <row r="14" spans="1:7" x14ac:dyDescent="0.2">
      <c r="A14" s="87" t="s">
        <v>29</v>
      </c>
      <c r="B14" s="88">
        <v>13</v>
      </c>
      <c r="C14" s="88">
        <v>27</v>
      </c>
      <c r="D14" s="89">
        <v>48.15</v>
      </c>
      <c r="E14" s="88">
        <v>110</v>
      </c>
      <c r="F14" s="88">
        <v>116</v>
      </c>
      <c r="G14" s="89">
        <v>94.83</v>
      </c>
    </row>
    <row r="15" spans="1:7" x14ac:dyDescent="0.2">
      <c r="A15" s="87" t="s">
        <v>24</v>
      </c>
      <c r="B15" s="88">
        <v>21</v>
      </c>
      <c r="C15" s="88">
        <v>10</v>
      </c>
      <c r="D15" s="89">
        <v>210</v>
      </c>
      <c r="E15" s="88">
        <v>87</v>
      </c>
      <c r="F15" s="88">
        <v>33</v>
      </c>
      <c r="G15" s="89">
        <v>263.64</v>
      </c>
    </row>
    <row r="16" spans="1:7" x14ac:dyDescent="0.2">
      <c r="A16" s="87" t="s">
        <v>30</v>
      </c>
      <c r="B16" s="88">
        <v>6</v>
      </c>
      <c r="C16" s="88">
        <v>17</v>
      </c>
      <c r="D16" s="89">
        <v>35.29</v>
      </c>
      <c r="E16" s="88">
        <v>86</v>
      </c>
      <c r="F16" s="88">
        <v>149</v>
      </c>
      <c r="G16" s="89">
        <v>57.72</v>
      </c>
    </row>
    <row r="17" spans="1:7" x14ac:dyDescent="0.2">
      <c r="A17" s="87" t="s">
        <v>23</v>
      </c>
      <c r="B17" s="88">
        <v>8</v>
      </c>
      <c r="C17" s="88">
        <v>10</v>
      </c>
      <c r="D17" s="89">
        <v>80</v>
      </c>
      <c r="E17" s="88">
        <v>69</v>
      </c>
      <c r="F17" s="88">
        <v>54</v>
      </c>
      <c r="G17" s="89">
        <v>127.78</v>
      </c>
    </row>
    <row r="18" spans="1:7" x14ac:dyDescent="0.2">
      <c r="A18" s="87" t="s">
        <v>2</v>
      </c>
      <c r="B18" s="88">
        <v>18</v>
      </c>
      <c r="C18" s="88">
        <v>16</v>
      </c>
      <c r="D18" s="89">
        <v>112.5</v>
      </c>
      <c r="E18" s="88">
        <v>60</v>
      </c>
      <c r="F18" s="88">
        <v>29</v>
      </c>
      <c r="G18" s="89">
        <v>206.9</v>
      </c>
    </row>
    <row r="19" spans="1:7" x14ac:dyDescent="0.2">
      <c r="A19" s="87" t="s">
        <v>19</v>
      </c>
      <c r="B19" s="88">
        <v>9</v>
      </c>
      <c r="C19" s="88">
        <v>5</v>
      </c>
      <c r="D19" s="89">
        <v>180</v>
      </c>
      <c r="E19" s="88">
        <v>53</v>
      </c>
      <c r="F19" s="88">
        <v>60</v>
      </c>
      <c r="G19" s="89">
        <v>88.33</v>
      </c>
    </row>
    <row r="20" spans="1:7" x14ac:dyDescent="0.2">
      <c r="A20" s="87" t="s">
        <v>3</v>
      </c>
      <c r="B20" s="88">
        <v>9</v>
      </c>
      <c r="C20" s="88">
        <v>4</v>
      </c>
      <c r="D20" s="89">
        <v>225</v>
      </c>
      <c r="E20" s="88">
        <v>42</v>
      </c>
      <c r="F20" s="88">
        <v>14</v>
      </c>
      <c r="G20" s="89">
        <v>300</v>
      </c>
    </row>
    <row r="21" spans="1:7" x14ac:dyDescent="0.2">
      <c r="A21" s="87" t="s">
        <v>18</v>
      </c>
      <c r="B21" s="88">
        <v>17</v>
      </c>
      <c r="C21" s="88">
        <v>8</v>
      </c>
      <c r="D21" s="89">
        <v>212.5</v>
      </c>
      <c r="E21" s="88">
        <v>41</v>
      </c>
      <c r="F21" s="88">
        <v>37</v>
      </c>
      <c r="G21" s="89">
        <v>110.81</v>
      </c>
    </row>
    <row r="22" spans="1:7" x14ac:dyDescent="0.2">
      <c r="A22" s="87" t="s">
        <v>5</v>
      </c>
      <c r="B22" s="88">
        <v>2</v>
      </c>
      <c r="C22" s="88">
        <v>2</v>
      </c>
      <c r="D22" s="89">
        <v>100</v>
      </c>
      <c r="E22" s="88">
        <v>32</v>
      </c>
      <c r="F22" s="88">
        <v>19</v>
      </c>
      <c r="G22" s="89">
        <v>168.42</v>
      </c>
    </row>
    <row r="23" spans="1:7" x14ac:dyDescent="0.2">
      <c r="A23" s="87" t="s">
        <v>16</v>
      </c>
      <c r="B23" s="88">
        <v>0</v>
      </c>
      <c r="C23" s="88">
        <v>0</v>
      </c>
      <c r="D23" s="89">
        <v>0</v>
      </c>
      <c r="E23" s="88">
        <v>28</v>
      </c>
      <c r="F23" s="88">
        <v>51</v>
      </c>
      <c r="G23" s="89">
        <v>54.9</v>
      </c>
    </row>
    <row r="24" spans="1:7" x14ac:dyDescent="0.2">
      <c r="A24" s="87" t="s">
        <v>7</v>
      </c>
      <c r="B24" s="88">
        <v>2</v>
      </c>
      <c r="C24" s="88">
        <v>0</v>
      </c>
      <c r="D24" s="89">
        <v>0</v>
      </c>
      <c r="E24" s="88">
        <v>25</v>
      </c>
      <c r="F24" s="88">
        <v>6</v>
      </c>
      <c r="G24" s="89">
        <v>416.67</v>
      </c>
    </row>
    <row r="25" spans="1:7" x14ac:dyDescent="0.2">
      <c r="A25" s="87" t="s">
        <v>13</v>
      </c>
      <c r="B25" s="88">
        <v>14</v>
      </c>
      <c r="C25" s="88">
        <v>3</v>
      </c>
      <c r="D25" s="89">
        <v>466.67</v>
      </c>
      <c r="E25" s="88">
        <v>24</v>
      </c>
      <c r="F25" s="88">
        <v>16</v>
      </c>
      <c r="G25" s="89">
        <v>150</v>
      </c>
    </row>
    <row r="26" spans="1:7" x14ac:dyDescent="0.2">
      <c r="A26" s="87" t="s">
        <v>22</v>
      </c>
      <c r="B26" s="88">
        <v>2</v>
      </c>
      <c r="C26" s="88">
        <v>6</v>
      </c>
      <c r="D26" s="89">
        <v>33.33</v>
      </c>
      <c r="E26" s="88">
        <v>23</v>
      </c>
      <c r="F26" s="88">
        <v>22</v>
      </c>
      <c r="G26" s="89">
        <v>104.55</v>
      </c>
    </row>
    <row r="27" spans="1:7" x14ac:dyDescent="0.2">
      <c r="A27" s="87" t="s">
        <v>10</v>
      </c>
      <c r="B27" s="88">
        <v>0</v>
      </c>
      <c r="C27" s="88">
        <v>11</v>
      </c>
      <c r="D27" s="89">
        <v>0</v>
      </c>
      <c r="E27" s="88">
        <v>17</v>
      </c>
      <c r="F27" s="88">
        <v>27</v>
      </c>
      <c r="G27" s="89">
        <v>62.96</v>
      </c>
    </row>
    <row r="28" spans="1:7" x14ac:dyDescent="0.2">
      <c r="A28" s="87" t="s">
        <v>15</v>
      </c>
      <c r="B28" s="88">
        <v>2</v>
      </c>
      <c r="C28" s="88">
        <v>8</v>
      </c>
      <c r="D28" s="89">
        <v>25</v>
      </c>
      <c r="E28" s="88">
        <v>16</v>
      </c>
      <c r="F28" s="88">
        <v>24</v>
      </c>
      <c r="G28" s="89">
        <v>66.67</v>
      </c>
    </row>
    <row r="29" spans="1:7" x14ac:dyDescent="0.2">
      <c r="A29" s="87" t="s">
        <v>17</v>
      </c>
      <c r="B29" s="88">
        <v>0</v>
      </c>
      <c r="C29" s="88">
        <v>0</v>
      </c>
      <c r="D29" s="89">
        <v>0</v>
      </c>
      <c r="E29" s="88">
        <v>16</v>
      </c>
      <c r="F29" s="88">
        <v>24</v>
      </c>
      <c r="G29" s="89">
        <v>66.67</v>
      </c>
    </row>
    <row r="30" spans="1:7" x14ac:dyDescent="0.2">
      <c r="A30" s="87" t="s">
        <v>8</v>
      </c>
      <c r="B30" s="88">
        <v>3</v>
      </c>
      <c r="C30" s="88">
        <v>0</v>
      </c>
      <c r="D30" s="89">
        <v>0</v>
      </c>
      <c r="E30" s="88">
        <v>15</v>
      </c>
      <c r="F30" s="88">
        <v>14</v>
      </c>
      <c r="G30" s="89">
        <v>107.14</v>
      </c>
    </row>
    <row r="31" spans="1:7" x14ac:dyDescent="0.2">
      <c r="A31" s="87" t="s">
        <v>14</v>
      </c>
      <c r="B31" s="88">
        <v>0</v>
      </c>
      <c r="C31" s="88">
        <v>0</v>
      </c>
      <c r="D31" s="89">
        <v>0</v>
      </c>
      <c r="E31" s="88">
        <v>10</v>
      </c>
      <c r="F31" s="88">
        <v>6</v>
      </c>
      <c r="G31" s="89">
        <v>166.67</v>
      </c>
    </row>
    <row r="32" spans="1:7" x14ac:dyDescent="0.2">
      <c r="A32" s="87" t="s">
        <v>20</v>
      </c>
      <c r="B32" s="88">
        <v>2</v>
      </c>
      <c r="C32" s="88">
        <v>5</v>
      </c>
      <c r="D32" s="89">
        <v>40</v>
      </c>
      <c r="E32" s="88">
        <v>8</v>
      </c>
      <c r="F32" s="88">
        <v>11</v>
      </c>
      <c r="G32" s="89">
        <v>72.73</v>
      </c>
    </row>
    <row r="33" spans="1:7" x14ac:dyDescent="0.2">
      <c r="A33" s="87" t="s">
        <v>4</v>
      </c>
      <c r="B33" s="88">
        <v>1</v>
      </c>
      <c r="C33" s="88">
        <v>13</v>
      </c>
      <c r="D33" s="89">
        <v>7.69</v>
      </c>
      <c r="E33" s="88">
        <v>8</v>
      </c>
      <c r="F33" s="88">
        <v>16</v>
      </c>
      <c r="G33" s="89">
        <v>50</v>
      </c>
    </row>
    <row r="34" spans="1:7" x14ac:dyDescent="0.2">
      <c r="A34" s="87" t="s">
        <v>11</v>
      </c>
      <c r="B34" s="88">
        <v>0</v>
      </c>
      <c r="C34" s="88">
        <v>0</v>
      </c>
      <c r="D34" s="89">
        <v>0</v>
      </c>
      <c r="E34" s="88">
        <v>8</v>
      </c>
      <c r="F34" s="88">
        <v>12</v>
      </c>
      <c r="G34" s="89">
        <v>66.67</v>
      </c>
    </row>
    <row r="35" spans="1:7" x14ac:dyDescent="0.2">
      <c r="A35" s="87" t="s">
        <v>21</v>
      </c>
      <c r="B35" s="88">
        <v>0</v>
      </c>
      <c r="C35" s="88">
        <v>1</v>
      </c>
      <c r="D35" s="89">
        <v>0</v>
      </c>
      <c r="E35" s="88">
        <v>7</v>
      </c>
      <c r="F35" s="88">
        <v>8</v>
      </c>
      <c r="G35" s="89">
        <v>87.5</v>
      </c>
    </row>
    <row r="36" spans="1:7" x14ac:dyDescent="0.2">
      <c r="A36" s="87" t="s">
        <v>28</v>
      </c>
      <c r="B36" s="88">
        <v>0</v>
      </c>
      <c r="C36" s="88">
        <v>0</v>
      </c>
      <c r="D36" s="89">
        <v>0</v>
      </c>
      <c r="E36" s="88">
        <v>7</v>
      </c>
      <c r="F36" s="88">
        <v>7</v>
      </c>
      <c r="G36" s="89">
        <v>100</v>
      </c>
    </row>
    <row r="37" spans="1:7" x14ac:dyDescent="0.2">
      <c r="A37" s="87" t="s">
        <v>1</v>
      </c>
      <c r="B37" s="88">
        <v>0</v>
      </c>
      <c r="C37" s="88">
        <v>0</v>
      </c>
      <c r="D37" s="89">
        <v>0</v>
      </c>
      <c r="E37" s="88">
        <v>4</v>
      </c>
      <c r="F37" s="88">
        <v>6</v>
      </c>
      <c r="G37" s="89">
        <v>66.67</v>
      </c>
    </row>
    <row r="38" spans="1:7" x14ac:dyDescent="0.2">
      <c r="A38" s="87" t="s">
        <v>12</v>
      </c>
      <c r="B38" s="88">
        <v>0</v>
      </c>
      <c r="C38" s="88">
        <v>0</v>
      </c>
      <c r="D38" s="89">
        <v>0</v>
      </c>
      <c r="E38" s="88">
        <v>4</v>
      </c>
      <c r="F38" s="88">
        <v>29</v>
      </c>
      <c r="G38" s="89">
        <v>13.79</v>
      </c>
    </row>
    <row r="39" spans="1:7" x14ac:dyDescent="0.2">
      <c r="A39" s="87" t="s">
        <v>6</v>
      </c>
      <c r="B39" s="88">
        <v>0</v>
      </c>
      <c r="C39" s="88">
        <v>0</v>
      </c>
      <c r="D39" s="89">
        <v>0</v>
      </c>
      <c r="E39" s="88">
        <v>1</v>
      </c>
      <c r="F39" s="88">
        <v>9</v>
      </c>
      <c r="G39" s="89">
        <v>11.11</v>
      </c>
    </row>
    <row r="40" spans="1:7" x14ac:dyDescent="0.2">
      <c r="A40" s="87" t="s">
        <v>9</v>
      </c>
      <c r="B40" s="88">
        <v>0</v>
      </c>
      <c r="C40" s="88">
        <v>0</v>
      </c>
      <c r="D40" s="89">
        <v>0</v>
      </c>
      <c r="E40" s="88">
        <v>0</v>
      </c>
      <c r="F40" s="88">
        <v>0</v>
      </c>
      <c r="G40" s="89">
        <v>0</v>
      </c>
    </row>
    <row r="42" spans="1:7" x14ac:dyDescent="0.2">
      <c r="A42" s="91" t="s">
        <v>0</v>
      </c>
      <c r="B42" s="92">
        <f>SUBTOTAL(109,B9:B40)</f>
        <v>420</v>
      </c>
      <c r="C42" s="92">
        <f>SUBTOTAL(109,C9:C40)</f>
        <v>485</v>
      </c>
      <c r="D42" s="93">
        <f>IFERROR(SUM(B1:B40)/SUM(C1:C40)*100, 0)</f>
        <v>86.597938144329902</v>
      </c>
      <c r="E42" s="92">
        <f>SUBTOTAL(109,E9:E40)</f>
        <v>2156</v>
      </c>
      <c r="F42" s="92">
        <f>SUBTOTAL(109,F9:F40)</f>
        <v>1976</v>
      </c>
      <c r="G42" s="93">
        <f>IFERROR(SUM(E1:E40)/SUM(F1:F40)*100, 0)</f>
        <v>109.10931174089069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811E-61DE-401C-A167-E58D3AEF2298}">
  <dimension ref="A1:G42"/>
  <sheetViews>
    <sheetView workbookViewId="0">
      <pane ySplit="8" topLeftCell="A9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38.7109375" style="17" customWidth="1"/>
    <col min="2" max="2" width="8.7109375" style="17" customWidth="1"/>
    <col min="3" max="3" width="10.7109375" style="17" customWidth="1"/>
    <col min="4" max="4" width="8.140625" style="17" customWidth="1"/>
    <col min="5" max="5" width="10.140625" style="17" customWidth="1"/>
    <col min="6" max="6" width="11" style="17" customWidth="1"/>
    <col min="7" max="7" width="9.5703125" style="17" customWidth="1"/>
    <col min="8" max="16384" width="9.14062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202</v>
      </c>
    </row>
    <row r="4" spans="1:7" x14ac:dyDescent="0.2">
      <c r="A4" s="17" t="s">
        <v>203</v>
      </c>
    </row>
    <row r="5" spans="1:7" x14ac:dyDescent="0.2">
      <c r="A5" s="17" t="s">
        <v>40</v>
      </c>
    </row>
    <row r="6" spans="1:7" x14ac:dyDescent="0.2">
      <c r="A6" s="1" t="s">
        <v>204</v>
      </c>
    </row>
    <row r="7" spans="1:7" x14ac:dyDescent="0.2">
      <c r="B7" s="18"/>
      <c r="C7" s="18"/>
      <c r="D7" s="19"/>
      <c r="E7" s="18"/>
      <c r="F7" s="18"/>
      <c r="G7" s="19"/>
    </row>
    <row r="8" spans="1:7" ht="38.25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200</v>
      </c>
      <c r="C9" s="18">
        <v>60</v>
      </c>
      <c r="D9" s="19">
        <v>333.33</v>
      </c>
      <c r="E9" s="18">
        <v>551</v>
      </c>
      <c r="F9" s="18">
        <v>236</v>
      </c>
      <c r="G9" s="19">
        <v>233.47</v>
      </c>
    </row>
    <row r="10" spans="1:7" x14ac:dyDescent="0.2">
      <c r="A10" s="17" t="s">
        <v>25</v>
      </c>
      <c r="B10" s="18">
        <v>66</v>
      </c>
      <c r="C10" s="18">
        <v>79</v>
      </c>
      <c r="D10" s="19">
        <v>83.54</v>
      </c>
      <c r="E10" s="18">
        <v>314</v>
      </c>
      <c r="F10" s="18">
        <v>283</v>
      </c>
      <c r="G10" s="19">
        <v>110.95</v>
      </c>
    </row>
    <row r="11" spans="1:7" x14ac:dyDescent="0.2">
      <c r="A11" s="17" t="s">
        <v>31</v>
      </c>
      <c r="B11" s="18">
        <v>115</v>
      </c>
      <c r="C11" s="18">
        <v>75</v>
      </c>
      <c r="D11" s="19">
        <v>153.33000000000001</v>
      </c>
      <c r="E11" s="18">
        <v>309</v>
      </c>
      <c r="F11" s="18">
        <v>257</v>
      </c>
      <c r="G11" s="19">
        <v>120.23</v>
      </c>
    </row>
    <row r="12" spans="1:7" x14ac:dyDescent="0.2">
      <c r="A12" s="17" t="s">
        <v>26</v>
      </c>
      <c r="B12" s="18">
        <v>8</v>
      </c>
      <c r="C12" s="18">
        <v>14</v>
      </c>
      <c r="D12" s="19">
        <v>57.14</v>
      </c>
      <c r="E12" s="18">
        <v>181</v>
      </c>
      <c r="F12" s="18">
        <v>154</v>
      </c>
      <c r="G12" s="19">
        <v>117.53</v>
      </c>
    </row>
    <row r="13" spans="1:7" x14ac:dyDescent="0.2">
      <c r="A13" s="17" t="s">
        <v>24</v>
      </c>
      <c r="B13" s="18">
        <v>22</v>
      </c>
      <c r="C13" s="18">
        <v>11</v>
      </c>
      <c r="D13" s="19">
        <v>200</v>
      </c>
      <c r="E13" s="18">
        <v>153</v>
      </c>
      <c r="F13" s="18">
        <v>33</v>
      </c>
      <c r="G13" s="19">
        <v>463.64</v>
      </c>
    </row>
    <row r="14" spans="1:7" x14ac:dyDescent="0.2">
      <c r="A14" s="17" t="s">
        <v>27</v>
      </c>
      <c r="B14" s="18">
        <v>16</v>
      </c>
      <c r="C14" s="18">
        <v>13</v>
      </c>
      <c r="D14" s="19">
        <v>123.08</v>
      </c>
      <c r="E14" s="18">
        <v>110</v>
      </c>
      <c r="F14" s="18">
        <v>92</v>
      </c>
      <c r="G14" s="19">
        <v>119.57</v>
      </c>
    </row>
    <row r="15" spans="1:7" x14ac:dyDescent="0.2">
      <c r="A15" s="17" t="s">
        <v>29</v>
      </c>
      <c r="B15" s="18">
        <v>2</v>
      </c>
      <c r="C15" s="18">
        <v>200</v>
      </c>
      <c r="D15" s="19">
        <v>1</v>
      </c>
      <c r="E15" s="18">
        <v>79</v>
      </c>
      <c r="F15" s="18">
        <v>271</v>
      </c>
      <c r="G15" s="19">
        <v>29.15</v>
      </c>
    </row>
    <row r="16" spans="1:7" x14ac:dyDescent="0.2">
      <c r="A16" s="17" t="s">
        <v>30</v>
      </c>
      <c r="B16" s="18">
        <v>2</v>
      </c>
      <c r="C16" s="18">
        <v>2</v>
      </c>
      <c r="D16" s="19">
        <v>100</v>
      </c>
      <c r="E16" s="18">
        <v>69</v>
      </c>
      <c r="F16" s="18">
        <v>125</v>
      </c>
      <c r="G16" s="19">
        <v>55.2</v>
      </c>
    </row>
    <row r="17" spans="1:7" x14ac:dyDescent="0.2">
      <c r="A17" s="17" t="s">
        <v>23</v>
      </c>
      <c r="B17" s="18">
        <v>4</v>
      </c>
      <c r="C17" s="18">
        <v>23</v>
      </c>
      <c r="D17" s="19">
        <v>17.39</v>
      </c>
      <c r="E17" s="18">
        <v>55</v>
      </c>
      <c r="F17" s="18">
        <v>52</v>
      </c>
      <c r="G17" s="19">
        <v>105.77</v>
      </c>
    </row>
    <row r="18" spans="1:7" x14ac:dyDescent="0.2">
      <c r="A18" s="17" t="s">
        <v>18</v>
      </c>
      <c r="B18" s="18">
        <v>25</v>
      </c>
      <c r="C18" s="18">
        <v>16</v>
      </c>
      <c r="D18" s="19">
        <v>156.25</v>
      </c>
      <c r="E18" s="18">
        <v>49</v>
      </c>
      <c r="F18" s="18">
        <v>38</v>
      </c>
      <c r="G18" s="19">
        <v>128.94999999999999</v>
      </c>
    </row>
    <row r="19" spans="1:7" x14ac:dyDescent="0.2">
      <c r="A19" s="17" t="s">
        <v>3</v>
      </c>
      <c r="B19" s="18">
        <v>2</v>
      </c>
      <c r="C19" s="18">
        <v>13</v>
      </c>
      <c r="D19" s="19">
        <v>15.38</v>
      </c>
      <c r="E19" s="18">
        <v>45</v>
      </c>
      <c r="F19" s="18">
        <v>24</v>
      </c>
      <c r="G19" s="19">
        <v>187.5</v>
      </c>
    </row>
    <row r="20" spans="1:7" x14ac:dyDescent="0.2">
      <c r="A20" s="17" t="s">
        <v>19</v>
      </c>
      <c r="B20" s="18">
        <v>6</v>
      </c>
      <c r="C20" s="18">
        <v>6</v>
      </c>
      <c r="D20" s="19">
        <v>100</v>
      </c>
      <c r="E20" s="18">
        <v>34</v>
      </c>
      <c r="F20" s="18">
        <v>49</v>
      </c>
      <c r="G20" s="19">
        <v>69.39</v>
      </c>
    </row>
    <row r="21" spans="1:7" x14ac:dyDescent="0.2">
      <c r="A21" s="17" t="s">
        <v>2</v>
      </c>
      <c r="B21" s="18">
        <v>5</v>
      </c>
      <c r="C21" s="18">
        <v>5</v>
      </c>
      <c r="D21" s="19">
        <v>100</v>
      </c>
      <c r="E21" s="18">
        <v>33</v>
      </c>
      <c r="F21" s="18">
        <v>19</v>
      </c>
      <c r="G21" s="19">
        <v>173.68</v>
      </c>
    </row>
    <row r="22" spans="1:7" x14ac:dyDescent="0.2">
      <c r="A22" s="17" t="s">
        <v>5</v>
      </c>
      <c r="B22" s="18">
        <v>2</v>
      </c>
      <c r="C22" s="18">
        <v>6</v>
      </c>
      <c r="D22" s="19">
        <v>33.33</v>
      </c>
      <c r="E22" s="18">
        <v>32</v>
      </c>
      <c r="F22" s="18">
        <v>20</v>
      </c>
      <c r="G22" s="19">
        <v>160</v>
      </c>
    </row>
    <row r="23" spans="1:7" x14ac:dyDescent="0.2">
      <c r="A23" s="17" t="s">
        <v>16</v>
      </c>
      <c r="B23" s="18">
        <v>0</v>
      </c>
      <c r="C23" s="18">
        <v>3</v>
      </c>
      <c r="D23" s="19">
        <v>0</v>
      </c>
      <c r="E23" s="18">
        <v>27</v>
      </c>
      <c r="F23" s="18">
        <v>40</v>
      </c>
      <c r="G23" s="19">
        <v>67.5</v>
      </c>
    </row>
    <row r="24" spans="1:7" x14ac:dyDescent="0.2">
      <c r="A24" s="17" t="s">
        <v>22</v>
      </c>
      <c r="B24" s="18">
        <v>0</v>
      </c>
      <c r="C24" s="18">
        <v>0</v>
      </c>
      <c r="D24" s="19">
        <v>0</v>
      </c>
      <c r="E24" s="18">
        <v>22</v>
      </c>
      <c r="F24" s="18">
        <v>12</v>
      </c>
      <c r="G24" s="19">
        <v>183.33</v>
      </c>
    </row>
    <row r="25" spans="1:7" x14ac:dyDescent="0.2">
      <c r="A25" s="17" t="s">
        <v>7</v>
      </c>
      <c r="B25" s="18">
        <v>2</v>
      </c>
      <c r="C25" s="18">
        <v>5</v>
      </c>
      <c r="D25" s="19">
        <v>40</v>
      </c>
      <c r="E25" s="18">
        <v>18</v>
      </c>
      <c r="F25" s="18">
        <v>13</v>
      </c>
      <c r="G25" s="19">
        <v>138.46</v>
      </c>
    </row>
    <row r="26" spans="1:7" x14ac:dyDescent="0.2">
      <c r="A26" s="17" t="s">
        <v>17</v>
      </c>
      <c r="B26" s="18">
        <v>1</v>
      </c>
      <c r="C26" s="18">
        <v>2</v>
      </c>
      <c r="D26" s="19">
        <v>50</v>
      </c>
      <c r="E26" s="18">
        <v>15</v>
      </c>
      <c r="F26" s="18">
        <v>6</v>
      </c>
      <c r="G26" s="19">
        <v>250</v>
      </c>
    </row>
    <row r="27" spans="1:7" x14ac:dyDescent="0.2">
      <c r="A27" s="17" t="s">
        <v>10</v>
      </c>
      <c r="B27" s="18">
        <v>0</v>
      </c>
      <c r="C27" s="18">
        <v>0</v>
      </c>
      <c r="D27" s="19">
        <v>0</v>
      </c>
      <c r="E27" s="18">
        <v>15</v>
      </c>
      <c r="F27" s="18">
        <v>19</v>
      </c>
      <c r="G27" s="19">
        <v>78.95</v>
      </c>
    </row>
    <row r="28" spans="1:7" x14ac:dyDescent="0.2">
      <c r="A28" s="17" t="s">
        <v>13</v>
      </c>
      <c r="B28" s="18">
        <v>4</v>
      </c>
      <c r="C28" s="18">
        <v>1</v>
      </c>
      <c r="D28" s="19">
        <v>400</v>
      </c>
      <c r="E28" s="18">
        <v>14</v>
      </c>
      <c r="F28" s="18">
        <v>11</v>
      </c>
      <c r="G28" s="19">
        <v>127.27</v>
      </c>
    </row>
    <row r="29" spans="1:7" x14ac:dyDescent="0.2">
      <c r="A29" s="17" t="s">
        <v>15</v>
      </c>
      <c r="B29" s="18">
        <v>2</v>
      </c>
      <c r="C29" s="18">
        <v>3</v>
      </c>
      <c r="D29" s="19">
        <v>66.67</v>
      </c>
      <c r="E29" s="18">
        <v>14</v>
      </c>
      <c r="F29" s="18">
        <v>23</v>
      </c>
      <c r="G29" s="19">
        <v>60.87</v>
      </c>
    </row>
    <row r="30" spans="1:7" x14ac:dyDescent="0.2">
      <c r="A30" s="17" t="s">
        <v>14</v>
      </c>
      <c r="B30" s="18">
        <v>1</v>
      </c>
      <c r="C30" s="18">
        <v>0</v>
      </c>
      <c r="D30" s="19">
        <v>0</v>
      </c>
      <c r="E30" s="18">
        <v>12</v>
      </c>
      <c r="F30" s="18">
        <v>7</v>
      </c>
      <c r="G30" s="19">
        <v>171.43</v>
      </c>
    </row>
    <row r="31" spans="1:7" x14ac:dyDescent="0.2">
      <c r="A31" s="17" t="s">
        <v>11</v>
      </c>
      <c r="B31" s="18">
        <v>0</v>
      </c>
      <c r="C31" s="18">
        <v>1</v>
      </c>
      <c r="D31" s="19">
        <v>0</v>
      </c>
      <c r="E31" s="18">
        <v>11</v>
      </c>
      <c r="F31" s="18">
        <v>8</v>
      </c>
      <c r="G31" s="19">
        <v>137.5</v>
      </c>
    </row>
    <row r="32" spans="1:7" x14ac:dyDescent="0.2">
      <c r="A32" s="17" t="s">
        <v>20</v>
      </c>
      <c r="B32" s="18">
        <v>0</v>
      </c>
      <c r="C32" s="18">
        <v>1</v>
      </c>
      <c r="D32" s="19">
        <v>0</v>
      </c>
      <c r="E32" s="18">
        <v>10</v>
      </c>
      <c r="F32" s="18">
        <v>12</v>
      </c>
      <c r="G32" s="19">
        <v>83.33</v>
      </c>
    </row>
    <row r="33" spans="1:7" x14ac:dyDescent="0.2">
      <c r="A33" s="17" t="s">
        <v>8</v>
      </c>
      <c r="B33" s="18">
        <v>0</v>
      </c>
      <c r="C33" s="18">
        <v>0</v>
      </c>
      <c r="D33" s="19">
        <v>0</v>
      </c>
      <c r="E33" s="18">
        <v>10</v>
      </c>
      <c r="F33" s="18">
        <v>8</v>
      </c>
      <c r="G33" s="19">
        <v>125</v>
      </c>
    </row>
    <row r="34" spans="1:7" x14ac:dyDescent="0.2">
      <c r="A34" s="17" t="s">
        <v>12</v>
      </c>
      <c r="B34" s="18">
        <v>0</v>
      </c>
      <c r="C34" s="18">
        <v>0</v>
      </c>
      <c r="D34" s="19">
        <v>0</v>
      </c>
      <c r="E34" s="18">
        <v>9</v>
      </c>
      <c r="F34" s="18">
        <v>21</v>
      </c>
      <c r="G34" s="19">
        <v>42.86</v>
      </c>
    </row>
    <row r="35" spans="1:7" x14ac:dyDescent="0.2">
      <c r="A35" s="17" t="s">
        <v>28</v>
      </c>
      <c r="B35" s="18">
        <v>2</v>
      </c>
      <c r="C35" s="18">
        <v>0</v>
      </c>
      <c r="D35" s="19">
        <v>0</v>
      </c>
      <c r="E35" s="18">
        <v>8</v>
      </c>
      <c r="F35" s="18">
        <v>8</v>
      </c>
      <c r="G35" s="19">
        <v>100</v>
      </c>
    </row>
    <row r="36" spans="1:7" x14ac:dyDescent="0.2">
      <c r="A36" s="17" t="s">
        <v>21</v>
      </c>
      <c r="B36" s="18">
        <v>2</v>
      </c>
      <c r="C36" s="18">
        <v>4</v>
      </c>
      <c r="D36" s="19">
        <v>50</v>
      </c>
      <c r="E36" s="18">
        <v>7</v>
      </c>
      <c r="F36" s="18">
        <v>8</v>
      </c>
      <c r="G36" s="19">
        <v>87.5</v>
      </c>
    </row>
    <row r="37" spans="1:7" x14ac:dyDescent="0.2">
      <c r="A37" s="17" t="s">
        <v>4</v>
      </c>
      <c r="B37" s="18">
        <v>2</v>
      </c>
      <c r="C37" s="18">
        <v>28</v>
      </c>
      <c r="D37" s="19">
        <v>7.14</v>
      </c>
      <c r="E37" s="18">
        <v>4</v>
      </c>
      <c r="F37" s="18">
        <v>32</v>
      </c>
      <c r="G37" s="19">
        <v>12.5</v>
      </c>
    </row>
    <row r="38" spans="1:7" x14ac:dyDescent="0.2">
      <c r="A38" s="17" t="s">
        <v>1</v>
      </c>
      <c r="B38" s="18">
        <v>0</v>
      </c>
      <c r="C38" s="18">
        <v>0</v>
      </c>
      <c r="D38" s="19">
        <v>0</v>
      </c>
      <c r="E38" s="18">
        <v>2</v>
      </c>
      <c r="F38" s="18">
        <v>7</v>
      </c>
      <c r="G38" s="19">
        <v>28.57</v>
      </c>
    </row>
    <row r="39" spans="1:7" x14ac:dyDescent="0.2">
      <c r="A39" s="17" t="s">
        <v>9</v>
      </c>
      <c r="B39" s="18">
        <v>0</v>
      </c>
      <c r="C39" s="18">
        <v>5</v>
      </c>
      <c r="D39" s="19">
        <v>0</v>
      </c>
      <c r="E39" s="18">
        <v>0</v>
      </c>
      <c r="F39" s="18">
        <v>20</v>
      </c>
      <c r="G39" s="19">
        <v>0</v>
      </c>
    </row>
    <row r="40" spans="1:7" x14ac:dyDescent="0.2">
      <c r="A40" s="17" t="s">
        <v>6</v>
      </c>
      <c r="B40" s="18">
        <v>0</v>
      </c>
      <c r="C40" s="18">
        <v>0</v>
      </c>
      <c r="D40" s="19">
        <v>0</v>
      </c>
      <c r="E40" s="18">
        <v>0</v>
      </c>
      <c r="F40" s="18">
        <v>9</v>
      </c>
      <c r="G40" s="19">
        <v>0</v>
      </c>
    </row>
    <row r="42" spans="1:7" x14ac:dyDescent="0.2">
      <c r="A42" s="23" t="s">
        <v>0</v>
      </c>
      <c r="B42" s="24">
        <f>SUBTOTAL(109,B9:B40)</f>
        <v>491</v>
      </c>
      <c r="C42" s="24">
        <f>SUBTOTAL(109,C9:C40)</f>
        <v>576</v>
      </c>
      <c r="D42" s="25">
        <f>IFERROR(SUM(B1:B40)/SUM(C1:C40)*100, 0)</f>
        <v>85.243055555555557</v>
      </c>
      <c r="E42" s="24">
        <f>SUBTOTAL(109,E9:E40)</f>
        <v>2212</v>
      </c>
      <c r="F42" s="24">
        <f>SUBTOTAL(109,F9:F40)</f>
        <v>1917</v>
      </c>
      <c r="G42" s="25">
        <f>IFERROR(SUM(E1:E40)/SUM(F1:F40)*100, 0)</f>
        <v>115.3886280646844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9.42578125" style="2" customWidth="1"/>
    <col min="2" max="2" width="9.5703125" style="2" customWidth="1"/>
    <col min="3" max="3" width="12.28515625" style="2" customWidth="1"/>
    <col min="4" max="4" width="10" style="2" customWidth="1"/>
    <col min="5" max="5" width="9" style="2" customWidth="1"/>
    <col min="6" max="6" width="12.140625" style="2" customWidth="1"/>
    <col min="7" max="7" width="10.140625" style="2" customWidth="1"/>
    <col min="8" max="16384" width="9.14062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56</v>
      </c>
    </row>
    <row r="4" spans="1:7" x14ac:dyDescent="0.2">
      <c r="A4" s="2" t="s">
        <v>57</v>
      </c>
    </row>
    <row r="5" spans="1:7" x14ac:dyDescent="0.2">
      <c r="A5" s="2" t="s">
        <v>40</v>
      </c>
    </row>
    <row r="6" spans="1:7" x14ac:dyDescent="0.2">
      <c r="A6" s="1" t="s">
        <v>58</v>
      </c>
    </row>
    <row r="7" spans="1:7" x14ac:dyDescent="0.2">
      <c r="B7" s="3"/>
      <c r="C7" s="3"/>
      <c r="D7" s="4"/>
      <c r="E7" s="3"/>
      <c r="F7" s="3"/>
      <c r="G7" s="4"/>
    </row>
    <row r="8" spans="1:7" ht="40.5" customHeight="1" x14ac:dyDescent="0.2">
      <c r="A8" s="11" t="s">
        <v>39</v>
      </c>
      <c r="B8" s="12" t="s">
        <v>38</v>
      </c>
      <c r="C8" s="12" t="s">
        <v>37</v>
      </c>
      <c r="D8" s="13" t="s">
        <v>36</v>
      </c>
      <c r="E8" s="12" t="s">
        <v>35</v>
      </c>
      <c r="F8" s="12" t="s">
        <v>34</v>
      </c>
      <c r="G8" s="13" t="s">
        <v>33</v>
      </c>
    </row>
    <row r="9" spans="1:7" x14ac:dyDescent="0.2">
      <c r="A9" s="2" t="s">
        <v>32</v>
      </c>
      <c r="B9" s="3">
        <v>216</v>
      </c>
      <c r="C9" s="3">
        <v>133</v>
      </c>
      <c r="D9" s="4">
        <v>162.41</v>
      </c>
      <c r="E9" s="3">
        <v>663</v>
      </c>
      <c r="F9" s="3">
        <v>395</v>
      </c>
      <c r="G9" s="4">
        <v>167.85</v>
      </c>
    </row>
    <row r="10" spans="1:7" x14ac:dyDescent="0.2">
      <c r="A10" s="2" t="s">
        <v>31</v>
      </c>
      <c r="B10" s="3">
        <v>257</v>
      </c>
      <c r="C10" s="3">
        <v>50</v>
      </c>
      <c r="D10" s="4">
        <v>514</v>
      </c>
      <c r="E10" s="3">
        <v>437</v>
      </c>
      <c r="F10" s="3">
        <v>153</v>
      </c>
      <c r="G10" s="4">
        <v>285.62</v>
      </c>
    </row>
    <row r="11" spans="1:7" x14ac:dyDescent="0.2">
      <c r="A11" s="2" t="s">
        <v>29</v>
      </c>
      <c r="B11" s="3">
        <v>19</v>
      </c>
      <c r="C11" s="3">
        <v>46</v>
      </c>
      <c r="D11" s="4">
        <v>41.3</v>
      </c>
      <c r="E11" s="3">
        <v>314</v>
      </c>
      <c r="F11" s="3">
        <v>154</v>
      </c>
      <c r="G11" s="4">
        <v>203.9</v>
      </c>
    </row>
    <row r="12" spans="1:7" x14ac:dyDescent="0.2">
      <c r="A12" s="2" t="s">
        <v>26</v>
      </c>
      <c r="B12" s="3">
        <v>85</v>
      </c>
      <c r="C12" s="3">
        <v>63</v>
      </c>
      <c r="D12" s="4">
        <v>134.91999999999999</v>
      </c>
      <c r="E12" s="3">
        <v>303</v>
      </c>
      <c r="F12" s="3">
        <v>228</v>
      </c>
      <c r="G12" s="4">
        <v>132.88999999999999</v>
      </c>
    </row>
    <row r="13" spans="1:7" x14ac:dyDescent="0.2">
      <c r="A13" s="2" t="s">
        <v>27</v>
      </c>
      <c r="B13" s="3">
        <v>50</v>
      </c>
      <c r="C13" s="3">
        <v>7</v>
      </c>
      <c r="D13" s="4">
        <v>714.29</v>
      </c>
      <c r="E13" s="3">
        <v>218</v>
      </c>
      <c r="F13" s="3">
        <v>56</v>
      </c>
      <c r="G13" s="4">
        <v>389.29</v>
      </c>
    </row>
    <row r="14" spans="1:7" x14ac:dyDescent="0.2">
      <c r="A14" s="2" t="s">
        <v>25</v>
      </c>
      <c r="B14" s="3">
        <v>48</v>
      </c>
      <c r="C14" s="3">
        <v>75</v>
      </c>
      <c r="D14" s="4">
        <v>64</v>
      </c>
      <c r="E14" s="3">
        <v>202</v>
      </c>
      <c r="F14" s="3">
        <v>207</v>
      </c>
      <c r="G14" s="4">
        <v>97.58</v>
      </c>
    </row>
    <row r="15" spans="1:7" x14ac:dyDescent="0.2">
      <c r="A15" s="2" t="s">
        <v>30</v>
      </c>
      <c r="B15" s="3">
        <v>5</v>
      </c>
      <c r="C15" s="3">
        <v>9</v>
      </c>
      <c r="D15" s="4">
        <v>55.56</v>
      </c>
      <c r="E15" s="3">
        <v>123</v>
      </c>
      <c r="F15" s="3">
        <v>114</v>
      </c>
      <c r="G15" s="4">
        <v>107.89</v>
      </c>
    </row>
    <row r="16" spans="1:7" x14ac:dyDescent="0.2">
      <c r="A16" s="2" t="s">
        <v>23</v>
      </c>
      <c r="B16" s="3">
        <v>21</v>
      </c>
      <c r="C16" s="3">
        <v>11</v>
      </c>
      <c r="D16" s="4">
        <v>190.91</v>
      </c>
      <c r="E16" s="3">
        <v>74</v>
      </c>
      <c r="F16" s="3">
        <v>41</v>
      </c>
      <c r="G16" s="4">
        <v>180.49</v>
      </c>
    </row>
    <row r="17" spans="1:7" x14ac:dyDescent="0.2">
      <c r="A17" s="2" t="s">
        <v>24</v>
      </c>
      <c r="B17" s="3">
        <v>18</v>
      </c>
      <c r="C17" s="3">
        <v>3</v>
      </c>
      <c r="D17" s="4">
        <v>600</v>
      </c>
      <c r="E17" s="3">
        <v>64</v>
      </c>
      <c r="F17" s="3">
        <v>15</v>
      </c>
      <c r="G17" s="4">
        <v>426.67</v>
      </c>
    </row>
    <row r="18" spans="1:7" x14ac:dyDescent="0.2">
      <c r="A18" s="2" t="s">
        <v>54</v>
      </c>
      <c r="B18" s="3">
        <v>5</v>
      </c>
      <c r="C18" s="3">
        <v>10</v>
      </c>
      <c r="D18" s="4">
        <v>50</v>
      </c>
      <c r="E18" s="3">
        <v>37</v>
      </c>
      <c r="F18" s="3">
        <v>25</v>
      </c>
      <c r="G18" s="4">
        <v>148</v>
      </c>
    </row>
    <row r="19" spans="1:7" x14ac:dyDescent="0.2">
      <c r="A19" s="2" t="s">
        <v>16</v>
      </c>
      <c r="B19" s="3">
        <v>0</v>
      </c>
      <c r="C19" s="3">
        <v>1</v>
      </c>
      <c r="D19" s="4">
        <v>0</v>
      </c>
      <c r="E19" s="3">
        <v>36</v>
      </c>
      <c r="F19" s="3">
        <v>23</v>
      </c>
      <c r="G19" s="4">
        <v>156.52000000000001</v>
      </c>
    </row>
    <row r="20" spans="1:7" x14ac:dyDescent="0.2">
      <c r="A20" s="2" t="s">
        <v>3</v>
      </c>
      <c r="B20" s="3">
        <v>3</v>
      </c>
      <c r="C20" s="3">
        <v>19</v>
      </c>
      <c r="D20" s="4">
        <v>15.79</v>
      </c>
      <c r="E20" s="3">
        <v>35</v>
      </c>
      <c r="F20" s="3">
        <v>37</v>
      </c>
      <c r="G20" s="4">
        <v>94.59</v>
      </c>
    </row>
    <row r="21" spans="1:7" x14ac:dyDescent="0.2">
      <c r="A21" s="2" t="s">
        <v>13</v>
      </c>
      <c r="B21" s="3">
        <v>5</v>
      </c>
      <c r="C21" s="3">
        <v>11</v>
      </c>
      <c r="D21" s="4">
        <v>45.45</v>
      </c>
      <c r="E21" s="3">
        <v>25</v>
      </c>
      <c r="F21" s="3">
        <v>29</v>
      </c>
      <c r="G21" s="4">
        <v>86.21</v>
      </c>
    </row>
    <row r="22" spans="1:7" x14ac:dyDescent="0.2">
      <c r="A22" s="2" t="s">
        <v>19</v>
      </c>
      <c r="B22" s="3">
        <v>0</v>
      </c>
      <c r="C22" s="3">
        <v>2</v>
      </c>
      <c r="D22" s="4">
        <v>0</v>
      </c>
      <c r="E22" s="3">
        <v>25</v>
      </c>
      <c r="F22" s="3">
        <v>24</v>
      </c>
      <c r="G22" s="4">
        <v>104.17</v>
      </c>
    </row>
    <row r="23" spans="1:7" x14ac:dyDescent="0.2">
      <c r="A23" s="2" t="s">
        <v>7</v>
      </c>
      <c r="B23" s="3">
        <v>2</v>
      </c>
      <c r="C23" s="3">
        <v>5</v>
      </c>
      <c r="D23" s="4">
        <v>40</v>
      </c>
      <c r="E23" s="3">
        <v>22</v>
      </c>
      <c r="F23" s="3">
        <v>22</v>
      </c>
      <c r="G23" s="4">
        <v>100</v>
      </c>
    </row>
    <row r="24" spans="1:7" x14ac:dyDescent="0.2">
      <c r="A24" s="2" t="s">
        <v>5</v>
      </c>
      <c r="B24" s="3">
        <v>3</v>
      </c>
      <c r="C24" s="3">
        <v>8</v>
      </c>
      <c r="D24" s="4">
        <v>37.5</v>
      </c>
      <c r="E24" s="3">
        <v>17</v>
      </c>
      <c r="F24" s="3">
        <v>61</v>
      </c>
      <c r="G24" s="4">
        <v>27.87</v>
      </c>
    </row>
    <row r="25" spans="1:7" x14ac:dyDescent="0.2">
      <c r="A25" s="2" t="s">
        <v>15</v>
      </c>
      <c r="B25" s="3">
        <v>4</v>
      </c>
      <c r="C25" s="3">
        <v>6</v>
      </c>
      <c r="D25" s="4">
        <v>66.67</v>
      </c>
      <c r="E25" s="3">
        <v>17</v>
      </c>
      <c r="F25" s="3">
        <v>19</v>
      </c>
      <c r="G25" s="4">
        <v>89.47</v>
      </c>
    </row>
    <row r="26" spans="1:7" x14ac:dyDescent="0.2">
      <c r="A26" s="2" t="s">
        <v>2</v>
      </c>
      <c r="B26" s="3">
        <v>3</v>
      </c>
      <c r="C26" s="3">
        <v>12</v>
      </c>
      <c r="D26" s="4">
        <v>25</v>
      </c>
      <c r="E26" s="3">
        <v>15</v>
      </c>
      <c r="F26" s="3">
        <v>13</v>
      </c>
      <c r="G26" s="4">
        <v>115.38</v>
      </c>
    </row>
    <row r="27" spans="1:7" x14ac:dyDescent="0.2">
      <c r="A27" s="2" t="s">
        <v>22</v>
      </c>
      <c r="B27" s="3">
        <v>0</v>
      </c>
      <c r="C27" s="3">
        <v>3</v>
      </c>
      <c r="D27" s="4">
        <v>0</v>
      </c>
      <c r="E27" s="3">
        <v>14</v>
      </c>
      <c r="F27" s="3">
        <v>31</v>
      </c>
      <c r="G27" s="4">
        <v>45.16</v>
      </c>
    </row>
    <row r="28" spans="1:7" x14ac:dyDescent="0.2">
      <c r="A28" s="2" t="s">
        <v>12</v>
      </c>
      <c r="B28" s="3">
        <v>1</v>
      </c>
      <c r="C28" s="3">
        <v>0</v>
      </c>
      <c r="D28" s="4">
        <v>0</v>
      </c>
      <c r="E28" s="3">
        <v>13</v>
      </c>
      <c r="F28" s="3">
        <v>2</v>
      </c>
      <c r="G28" s="4">
        <v>650</v>
      </c>
    </row>
    <row r="29" spans="1:7" x14ac:dyDescent="0.2">
      <c r="A29" s="2" t="s">
        <v>17</v>
      </c>
      <c r="B29" s="3">
        <v>0</v>
      </c>
      <c r="C29" s="3">
        <v>2</v>
      </c>
      <c r="D29" s="4">
        <v>0</v>
      </c>
      <c r="E29" s="3">
        <v>13</v>
      </c>
      <c r="F29" s="3">
        <v>14</v>
      </c>
      <c r="G29" s="4">
        <v>92.86</v>
      </c>
    </row>
    <row r="30" spans="1:7" x14ac:dyDescent="0.2">
      <c r="A30" s="2" t="s">
        <v>10</v>
      </c>
      <c r="B30" s="3">
        <v>0</v>
      </c>
      <c r="C30" s="3">
        <v>0</v>
      </c>
      <c r="D30" s="4">
        <v>0</v>
      </c>
      <c r="E30" s="3">
        <v>13</v>
      </c>
      <c r="F30" s="3">
        <v>8</v>
      </c>
      <c r="G30" s="4">
        <v>162.5</v>
      </c>
    </row>
    <row r="31" spans="1:7" x14ac:dyDescent="0.2">
      <c r="A31" s="2" t="s">
        <v>8</v>
      </c>
      <c r="B31" s="3">
        <v>0</v>
      </c>
      <c r="C31" s="3">
        <v>0</v>
      </c>
      <c r="D31" s="4">
        <v>0</v>
      </c>
      <c r="E31" s="3">
        <v>11</v>
      </c>
      <c r="F31" s="3">
        <v>9</v>
      </c>
      <c r="G31" s="4">
        <v>122.22</v>
      </c>
    </row>
    <row r="32" spans="1:7" x14ac:dyDescent="0.2">
      <c r="A32" s="2" t="s">
        <v>4</v>
      </c>
      <c r="B32" s="3">
        <v>4</v>
      </c>
      <c r="C32" s="3">
        <v>2</v>
      </c>
      <c r="D32" s="4">
        <v>200</v>
      </c>
      <c r="E32" s="3">
        <v>9</v>
      </c>
      <c r="F32" s="3">
        <v>4</v>
      </c>
      <c r="G32" s="4">
        <v>225</v>
      </c>
    </row>
    <row r="33" spans="1:7" x14ac:dyDescent="0.2">
      <c r="A33" s="2" t="s">
        <v>14</v>
      </c>
      <c r="B33" s="3">
        <v>0</v>
      </c>
      <c r="C33" s="3">
        <v>1</v>
      </c>
      <c r="D33" s="4">
        <v>0</v>
      </c>
      <c r="E33" s="3">
        <v>9</v>
      </c>
      <c r="F33" s="3">
        <v>11</v>
      </c>
      <c r="G33" s="4">
        <v>81.819999999999993</v>
      </c>
    </row>
    <row r="34" spans="1:7" x14ac:dyDescent="0.2">
      <c r="A34" s="2" t="s">
        <v>20</v>
      </c>
      <c r="B34" s="3">
        <v>2</v>
      </c>
      <c r="C34" s="3">
        <v>0</v>
      </c>
      <c r="D34" s="4">
        <v>0</v>
      </c>
      <c r="E34" s="3">
        <v>6</v>
      </c>
      <c r="F34" s="3">
        <v>3</v>
      </c>
      <c r="G34" s="4">
        <v>200</v>
      </c>
    </row>
    <row r="35" spans="1:7" x14ac:dyDescent="0.2">
      <c r="A35" s="2" t="s">
        <v>28</v>
      </c>
      <c r="B35" s="3">
        <v>0</v>
      </c>
      <c r="C35" s="3">
        <v>0</v>
      </c>
      <c r="D35" s="4">
        <v>0</v>
      </c>
      <c r="E35" s="3">
        <v>6</v>
      </c>
      <c r="F35" s="3">
        <v>6</v>
      </c>
      <c r="G35" s="4">
        <v>100</v>
      </c>
    </row>
    <row r="36" spans="1:7" x14ac:dyDescent="0.2">
      <c r="A36" s="2" t="s">
        <v>6</v>
      </c>
      <c r="B36" s="3">
        <v>0</v>
      </c>
      <c r="C36" s="3">
        <v>1</v>
      </c>
      <c r="D36" s="4">
        <v>0</v>
      </c>
      <c r="E36" s="3">
        <v>3</v>
      </c>
      <c r="F36" s="3">
        <v>3</v>
      </c>
      <c r="G36" s="4">
        <v>100</v>
      </c>
    </row>
    <row r="37" spans="1:7" x14ac:dyDescent="0.2">
      <c r="A37" s="2" t="s">
        <v>9</v>
      </c>
      <c r="B37" s="3">
        <v>0</v>
      </c>
      <c r="C37" s="3">
        <v>0</v>
      </c>
      <c r="D37" s="4">
        <v>0</v>
      </c>
      <c r="E37" s="3">
        <v>1</v>
      </c>
      <c r="F37" s="3">
        <v>0</v>
      </c>
      <c r="G37" s="4">
        <v>0</v>
      </c>
    </row>
    <row r="38" spans="1:7" x14ac:dyDescent="0.2">
      <c r="A38" s="2" t="s">
        <v>11</v>
      </c>
      <c r="B38" s="3">
        <v>0</v>
      </c>
      <c r="C38" s="3">
        <v>0</v>
      </c>
      <c r="D38" s="4">
        <v>0</v>
      </c>
      <c r="E38" s="3">
        <v>1</v>
      </c>
      <c r="F38" s="3">
        <v>6</v>
      </c>
      <c r="G38" s="4">
        <v>16.670000000000002</v>
      </c>
    </row>
    <row r="39" spans="1:7" x14ac:dyDescent="0.2">
      <c r="A39" s="2" t="s">
        <v>21</v>
      </c>
      <c r="B39" s="3">
        <v>0</v>
      </c>
      <c r="C39" s="3">
        <v>1</v>
      </c>
      <c r="D39" s="4">
        <v>0</v>
      </c>
      <c r="E39" s="3">
        <v>0</v>
      </c>
      <c r="F39" s="3">
        <v>5</v>
      </c>
      <c r="G39" s="4">
        <v>0</v>
      </c>
    </row>
    <row r="40" spans="1:7" x14ac:dyDescent="0.2">
      <c r="A40" s="2" t="s">
        <v>1</v>
      </c>
      <c r="B40" s="3">
        <v>0</v>
      </c>
      <c r="C40" s="3">
        <v>0</v>
      </c>
      <c r="D40" s="4">
        <v>0</v>
      </c>
      <c r="E40" s="3">
        <v>0</v>
      </c>
      <c r="F40" s="3">
        <v>2</v>
      </c>
      <c r="G40" s="4">
        <v>0</v>
      </c>
    </row>
    <row r="42" spans="1:7" x14ac:dyDescent="0.2">
      <c r="A42" s="14" t="s">
        <v>0</v>
      </c>
      <c r="B42" s="15">
        <f>SUBTOTAL(109,B9:B40)</f>
        <v>751</v>
      </c>
      <c r="C42" s="15">
        <f>SUBTOTAL(109,C9:C40)</f>
        <v>481</v>
      </c>
      <c r="D42" s="16">
        <f>IFERROR(SUM(B1:B40)/SUM(C1:C40)*100, 0)</f>
        <v>156.13305613305613</v>
      </c>
      <c r="E42" s="15">
        <f>SUBTOTAL(109,E9:E40)</f>
        <v>2726</v>
      </c>
      <c r="F42" s="15">
        <f>SUBTOTAL(109,F9:F40)</f>
        <v>1720</v>
      </c>
      <c r="G42" s="16">
        <f>IFERROR(SUM(E1:E40)/SUM(F1:F40)*100, 0)</f>
        <v>158.48837209302326</v>
      </c>
    </row>
  </sheetData>
  <pageMargins left="0.15748031496062992" right="0.15748031496062992" top="0.98425196850393704" bottom="0.98425196850393704" header="0.51181102362204722" footer="0.51181102362204722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4C58B-FB25-4439-8083-DB16043139F6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6.85546875" style="96" customWidth="1"/>
    <col min="2" max="2" width="8.85546875" style="96" customWidth="1"/>
    <col min="3" max="3" width="12.140625" style="96" customWidth="1"/>
    <col min="4" max="4" width="9.85546875" style="96" customWidth="1"/>
    <col min="5" max="5" width="10.140625" style="96" customWidth="1"/>
    <col min="6" max="6" width="11.140625" style="96" customWidth="1"/>
    <col min="7" max="7" width="9" style="96" customWidth="1"/>
    <col min="8" max="16384" width="9.140625" style="96"/>
  </cols>
  <sheetData>
    <row r="1" spans="1:7" x14ac:dyDescent="0.2">
      <c r="A1" s="96" t="s">
        <v>42</v>
      </c>
    </row>
    <row r="2" spans="1:7" x14ac:dyDescent="0.2">
      <c r="A2" s="96" t="s">
        <v>41</v>
      </c>
    </row>
    <row r="3" spans="1:7" x14ac:dyDescent="0.2">
      <c r="A3" s="96" t="s">
        <v>205</v>
      </c>
    </row>
    <row r="4" spans="1:7" x14ac:dyDescent="0.2">
      <c r="A4" s="96" t="s">
        <v>206</v>
      </c>
    </row>
    <row r="5" spans="1:7" x14ac:dyDescent="0.2">
      <c r="A5" s="96" t="s">
        <v>40</v>
      </c>
    </row>
    <row r="6" spans="1:7" x14ac:dyDescent="0.2">
      <c r="A6" s="1" t="s">
        <v>207</v>
      </c>
    </row>
    <row r="7" spans="1:7" x14ac:dyDescent="0.2">
      <c r="B7" s="97"/>
      <c r="C7" s="97"/>
      <c r="D7" s="98"/>
      <c r="E7" s="97"/>
      <c r="F7" s="97"/>
      <c r="G7" s="98"/>
    </row>
    <row r="8" spans="1:7" ht="44.25" customHeight="1" x14ac:dyDescent="0.2">
      <c r="A8" s="99" t="s">
        <v>39</v>
      </c>
      <c r="B8" s="100" t="s">
        <v>38</v>
      </c>
      <c r="C8" s="100" t="s">
        <v>37</v>
      </c>
      <c r="D8" s="101" t="s">
        <v>36</v>
      </c>
      <c r="E8" s="100" t="s">
        <v>35</v>
      </c>
      <c r="F8" s="100" t="s">
        <v>34</v>
      </c>
      <c r="G8" s="101" t="s">
        <v>33</v>
      </c>
    </row>
    <row r="9" spans="1:7" x14ac:dyDescent="0.2">
      <c r="A9" s="96" t="s">
        <v>32</v>
      </c>
      <c r="B9" s="97">
        <v>157</v>
      </c>
      <c r="C9" s="97">
        <v>136</v>
      </c>
      <c r="D9" s="98">
        <v>115.44</v>
      </c>
      <c r="E9" s="97">
        <v>534</v>
      </c>
      <c r="F9" s="97">
        <v>385</v>
      </c>
      <c r="G9" s="98">
        <v>138.69999999999999</v>
      </c>
    </row>
    <row r="10" spans="1:7" x14ac:dyDescent="0.2">
      <c r="A10" s="96" t="s">
        <v>25</v>
      </c>
      <c r="B10" s="97">
        <v>61</v>
      </c>
      <c r="C10" s="97">
        <v>63</v>
      </c>
      <c r="D10" s="98">
        <v>96.83</v>
      </c>
      <c r="E10" s="97">
        <v>252</v>
      </c>
      <c r="F10" s="97">
        <v>256</v>
      </c>
      <c r="G10" s="98">
        <v>98.44</v>
      </c>
    </row>
    <row r="11" spans="1:7" x14ac:dyDescent="0.2">
      <c r="A11" s="96" t="s">
        <v>31</v>
      </c>
      <c r="B11" s="97">
        <v>78</v>
      </c>
      <c r="C11" s="97">
        <v>55</v>
      </c>
      <c r="D11" s="98">
        <v>141.82</v>
      </c>
      <c r="E11" s="97">
        <v>246</v>
      </c>
      <c r="F11" s="97">
        <v>207</v>
      </c>
      <c r="G11" s="98">
        <v>118.84</v>
      </c>
    </row>
    <row r="12" spans="1:7" x14ac:dyDescent="0.2">
      <c r="A12" s="96" t="s">
        <v>26</v>
      </c>
      <c r="B12" s="97">
        <v>22</v>
      </c>
      <c r="C12" s="97">
        <v>38</v>
      </c>
      <c r="D12" s="98">
        <v>57.89</v>
      </c>
      <c r="E12" s="97">
        <v>179</v>
      </c>
      <c r="F12" s="97">
        <v>176</v>
      </c>
      <c r="G12" s="98">
        <v>101.7</v>
      </c>
    </row>
    <row r="13" spans="1:7" x14ac:dyDescent="0.2">
      <c r="A13" s="96" t="s">
        <v>29</v>
      </c>
      <c r="B13" s="97">
        <v>16</v>
      </c>
      <c r="C13" s="97">
        <v>24</v>
      </c>
      <c r="D13" s="98">
        <v>66.67</v>
      </c>
      <c r="E13" s="97">
        <v>128</v>
      </c>
      <c r="F13" s="97">
        <v>88</v>
      </c>
      <c r="G13" s="98">
        <v>145.44999999999999</v>
      </c>
    </row>
    <row r="14" spans="1:7" x14ac:dyDescent="0.2">
      <c r="A14" s="96" t="s">
        <v>27</v>
      </c>
      <c r="B14" s="97">
        <v>4</v>
      </c>
      <c r="C14" s="97">
        <v>9</v>
      </c>
      <c r="D14" s="98">
        <v>44.44</v>
      </c>
      <c r="E14" s="97">
        <v>104</v>
      </c>
      <c r="F14" s="97">
        <v>95</v>
      </c>
      <c r="G14" s="98">
        <v>109.47</v>
      </c>
    </row>
    <row r="15" spans="1:7" x14ac:dyDescent="0.2">
      <c r="A15" s="96" t="s">
        <v>30</v>
      </c>
      <c r="B15" s="97">
        <v>0</v>
      </c>
      <c r="C15" s="97">
        <v>16</v>
      </c>
      <c r="D15" s="98">
        <v>0</v>
      </c>
      <c r="E15" s="97">
        <v>69</v>
      </c>
      <c r="F15" s="97">
        <v>118</v>
      </c>
      <c r="G15" s="98">
        <v>58.47</v>
      </c>
    </row>
    <row r="16" spans="1:7" x14ac:dyDescent="0.2">
      <c r="A16" s="96" t="s">
        <v>54</v>
      </c>
      <c r="B16" s="97">
        <v>20</v>
      </c>
      <c r="C16" s="97">
        <v>21</v>
      </c>
      <c r="D16" s="98">
        <v>95.24</v>
      </c>
      <c r="E16" s="97">
        <v>65</v>
      </c>
      <c r="F16" s="97">
        <v>36</v>
      </c>
      <c r="G16" s="98">
        <v>180.56</v>
      </c>
    </row>
    <row r="17" spans="1:7" x14ac:dyDescent="0.2">
      <c r="A17" s="96" t="s">
        <v>3</v>
      </c>
      <c r="B17" s="97">
        <v>19</v>
      </c>
      <c r="C17" s="97">
        <v>8</v>
      </c>
      <c r="D17" s="98">
        <v>237.5</v>
      </c>
      <c r="E17" s="97">
        <v>63</v>
      </c>
      <c r="F17" s="97">
        <v>20</v>
      </c>
      <c r="G17" s="98">
        <v>315</v>
      </c>
    </row>
    <row r="18" spans="1:7" x14ac:dyDescent="0.2">
      <c r="A18" s="96" t="s">
        <v>23</v>
      </c>
      <c r="B18" s="97">
        <v>11</v>
      </c>
      <c r="C18" s="97">
        <v>22</v>
      </c>
      <c r="D18" s="98">
        <v>50</v>
      </c>
      <c r="E18" s="97">
        <v>61</v>
      </c>
      <c r="F18" s="97">
        <v>57</v>
      </c>
      <c r="G18" s="98">
        <v>107.02</v>
      </c>
    </row>
    <row r="19" spans="1:7" x14ac:dyDescent="0.2">
      <c r="A19" s="96" t="s">
        <v>24</v>
      </c>
      <c r="B19" s="97">
        <v>4</v>
      </c>
      <c r="C19" s="97">
        <v>25</v>
      </c>
      <c r="D19" s="98">
        <v>16</v>
      </c>
      <c r="E19" s="97">
        <v>36</v>
      </c>
      <c r="F19" s="97">
        <v>56</v>
      </c>
      <c r="G19" s="98">
        <v>64.290000000000006</v>
      </c>
    </row>
    <row r="20" spans="1:7" x14ac:dyDescent="0.2">
      <c r="A20" s="96" t="s">
        <v>13</v>
      </c>
      <c r="B20" s="97">
        <v>15</v>
      </c>
      <c r="C20" s="97">
        <v>9</v>
      </c>
      <c r="D20" s="98">
        <v>166.67</v>
      </c>
      <c r="E20" s="97">
        <v>30</v>
      </c>
      <c r="F20" s="97">
        <v>24</v>
      </c>
      <c r="G20" s="98">
        <v>125</v>
      </c>
    </row>
    <row r="21" spans="1:7" x14ac:dyDescent="0.2">
      <c r="A21" s="96" t="s">
        <v>2</v>
      </c>
      <c r="B21" s="97">
        <v>8</v>
      </c>
      <c r="C21" s="97">
        <v>7</v>
      </c>
      <c r="D21" s="98">
        <v>114.29</v>
      </c>
      <c r="E21" s="97">
        <v>30</v>
      </c>
      <c r="F21" s="97">
        <v>27</v>
      </c>
      <c r="G21" s="98">
        <v>111.11</v>
      </c>
    </row>
    <row r="22" spans="1:7" x14ac:dyDescent="0.2">
      <c r="A22" s="96" t="s">
        <v>19</v>
      </c>
      <c r="B22" s="97">
        <v>8</v>
      </c>
      <c r="C22" s="97">
        <v>14</v>
      </c>
      <c r="D22" s="98">
        <v>57.14</v>
      </c>
      <c r="E22" s="97">
        <v>29</v>
      </c>
      <c r="F22" s="97">
        <v>58</v>
      </c>
      <c r="G22" s="98">
        <v>50</v>
      </c>
    </row>
    <row r="23" spans="1:7" x14ac:dyDescent="0.2">
      <c r="A23" s="96" t="s">
        <v>5</v>
      </c>
      <c r="B23" s="97">
        <v>0</v>
      </c>
      <c r="C23" s="97">
        <v>3</v>
      </c>
      <c r="D23" s="98">
        <v>0</v>
      </c>
      <c r="E23" s="97">
        <v>27</v>
      </c>
      <c r="F23" s="97">
        <v>11</v>
      </c>
      <c r="G23" s="98">
        <v>245.45</v>
      </c>
    </row>
    <row r="24" spans="1:7" x14ac:dyDescent="0.2">
      <c r="A24" s="96" t="s">
        <v>16</v>
      </c>
      <c r="B24" s="97">
        <v>0</v>
      </c>
      <c r="C24" s="97">
        <v>0</v>
      </c>
      <c r="D24" s="98">
        <v>0</v>
      </c>
      <c r="E24" s="97">
        <v>27</v>
      </c>
      <c r="F24" s="97">
        <v>33</v>
      </c>
      <c r="G24" s="98">
        <v>81.819999999999993</v>
      </c>
    </row>
    <row r="25" spans="1:7" x14ac:dyDescent="0.2">
      <c r="A25" s="96" t="s">
        <v>8</v>
      </c>
      <c r="B25" s="97">
        <v>4</v>
      </c>
      <c r="C25" s="97">
        <v>1</v>
      </c>
      <c r="D25" s="98">
        <v>400</v>
      </c>
      <c r="E25" s="97">
        <v>25</v>
      </c>
      <c r="F25" s="97">
        <v>10</v>
      </c>
      <c r="G25" s="98">
        <v>250</v>
      </c>
    </row>
    <row r="26" spans="1:7" x14ac:dyDescent="0.2">
      <c r="A26" s="96" t="s">
        <v>7</v>
      </c>
      <c r="B26" s="97">
        <v>0</v>
      </c>
      <c r="C26" s="97">
        <v>1</v>
      </c>
      <c r="D26" s="98">
        <v>0</v>
      </c>
      <c r="E26" s="97">
        <v>19</v>
      </c>
      <c r="F26" s="97">
        <v>14</v>
      </c>
      <c r="G26" s="98">
        <v>135.71</v>
      </c>
    </row>
    <row r="27" spans="1:7" x14ac:dyDescent="0.2">
      <c r="A27" s="96" t="s">
        <v>22</v>
      </c>
      <c r="B27" s="97">
        <v>0</v>
      </c>
      <c r="C27" s="97">
        <v>3</v>
      </c>
      <c r="D27" s="98">
        <v>0</v>
      </c>
      <c r="E27" s="97">
        <v>16</v>
      </c>
      <c r="F27" s="97">
        <v>17</v>
      </c>
      <c r="G27" s="98">
        <v>94.12</v>
      </c>
    </row>
    <row r="28" spans="1:7" x14ac:dyDescent="0.2">
      <c r="A28" s="96" t="s">
        <v>17</v>
      </c>
      <c r="B28" s="97">
        <v>0</v>
      </c>
      <c r="C28" s="97">
        <v>0</v>
      </c>
      <c r="D28" s="98">
        <v>0</v>
      </c>
      <c r="E28" s="97">
        <v>16</v>
      </c>
      <c r="F28" s="97">
        <v>4</v>
      </c>
      <c r="G28" s="98">
        <v>400</v>
      </c>
    </row>
    <row r="29" spans="1:7" x14ac:dyDescent="0.2">
      <c r="A29" s="96" t="s">
        <v>15</v>
      </c>
      <c r="B29" s="97">
        <v>0</v>
      </c>
      <c r="C29" s="97">
        <v>5</v>
      </c>
      <c r="D29" s="98">
        <v>0</v>
      </c>
      <c r="E29" s="97">
        <v>14</v>
      </c>
      <c r="F29" s="97">
        <v>27</v>
      </c>
      <c r="G29" s="98">
        <v>51.85</v>
      </c>
    </row>
    <row r="30" spans="1:7" x14ac:dyDescent="0.2">
      <c r="A30" s="96" t="s">
        <v>10</v>
      </c>
      <c r="B30" s="97">
        <v>1</v>
      </c>
      <c r="C30" s="97">
        <v>0</v>
      </c>
      <c r="D30" s="98">
        <v>0</v>
      </c>
      <c r="E30" s="97">
        <v>14</v>
      </c>
      <c r="F30" s="97">
        <v>16</v>
      </c>
      <c r="G30" s="98">
        <v>87.5</v>
      </c>
    </row>
    <row r="31" spans="1:7" x14ac:dyDescent="0.2">
      <c r="A31" s="96" t="s">
        <v>28</v>
      </c>
      <c r="B31" s="97">
        <v>5</v>
      </c>
      <c r="C31" s="97">
        <v>0</v>
      </c>
      <c r="D31" s="98">
        <v>0</v>
      </c>
      <c r="E31" s="97">
        <v>9</v>
      </c>
      <c r="F31" s="97">
        <v>6</v>
      </c>
      <c r="G31" s="98">
        <v>150</v>
      </c>
    </row>
    <row r="32" spans="1:7" x14ac:dyDescent="0.2">
      <c r="A32" s="102" t="s">
        <v>139</v>
      </c>
      <c r="B32" s="97">
        <v>0</v>
      </c>
      <c r="C32" s="97">
        <v>5</v>
      </c>
      <c r="D32" s="98">
        <v>0</v>
      </c>
      <c r="E32" s="97">
        <v>8</v>
      </c>
      <c r="F32" s="97">
        <v>21</v>
      </c>
      <c r="G32" s="98">
        <v>38.1</v>
      </c>
    </row>
    <row r="33" spans="1:7" x14ac:dyDescent="0.2">
      <c r="A33" s="96" t="s">
        <v>14</v>
      </c>
      <c r="B33" s="97">
        <v>0</v>
      </c>
      <c r="C33" s="97">
        <v>3</v>
      </c>
      <c r="D33" s="98">
        <v>0</v>
      </c>
      <c r="E33" s="97">
        <v>8</v>
      </c>
      <c r="F33" s="97">
        <v>9</v>
      </c>
      <c r="G33" s="98">
        <v>88.89</v>
      </c>
    </row>
    <row r="34" spans="1:7" x14ac:dyDescent="0.2">
      <c r="A34" s="96" t="s">
        <v>20</v>
      </c>
      <c r="B34" s="97">
        <v>4</v>
      </c>
      <c r="C34" s="97">
        <v>5</v>
      </c>
      <c r="D34" s="98">
        <v>80</v>
      </c>
      <c r="E34" s="97">
        <v>6</v>
      </c>
      <c r="F34" s="97">
        <v>16</v>
      </c>
      <c r="G34" s="98">
        <v>37.5</v>
      </c>
    </row>
    <row r="35" spans="1:7" x14ac:dyDescent="0.2">
      <c r="A35" s="96" t="s">
        <v>21</v>
      </c>
      <c r="B35" s="97">
        <v>0</v>
      </c>
      <c r="C35" s="97">
        <v>3</v>
      </c>
      <c r="D35" s="98">
        <v>0</v>
      </c>
      <c r="E35" s="97">
        <v>6</v>
      </c>
      <c r="F35" s="97">
        <v>4</v>
      </c>
      <c r="G35" s="98">
        <v>150</v>
      </c>
    </row>
    <row r="36" spans="1:7" x14ac:dyDescent="0.2">
      <c r="A36" s="96" t="s">
        <v>11</v>
      </c>
      <c r="B36" s="97">
        <v>0</v>
      </c>
      <c r="C36" s="97">
        <v>0</v>
      </c>
      <c r="D36" s="98">
        <v>0</v>
      </c>
      <c r="E36" s="97">
        <v>5</v>
      </c>
      <c r="F36" s="97">
        <v>9</v>
      </c>
      <c r="G36" s="98">
        <v>55.56</v>
      </c>
    </row>
    <row r="37" spans="1:7" x14ac:dyDescent="0.2">
      <c r="A37" s="96" t="s">
        <v>1</v>
      </c>
      <c r="B37" s="97">
        <v>0</v>
      </c>
      <c r="C37" s="97">
        <v>0</v>
      </c>
      <c r="D37" s="98">
        <v>0</v>
      </c>
      <c r="E37" s="97">
        <v>4</v>
      </c>
      <c r="F37" s="97">
        <v>4</v>
      </c>
      <c r="G37" s="98">
        <v>100</v>
      </c>
    </row>
    <row r="38" spans="1:7" x14ac:dyDescent="0.2">
      <c r="A38" s="96" t="s">
        <v>4</v>
      </c>
      <c r="B38" s="97">
        <v>2</v>
      </c>
      <c r="C38" s="97">
        <v>22</v>
      </c>
      <c r="D38" s="98">
        <v>9.09</v>
      </c>
      <c r="E38" s="97">
        <v>2</v>
      </c>
      <c r="F38" s="97">
        <v>24</v>
      </c>
      <c r="G38" s="98">
        <v>8.33</v>
      </c>
    </row>
    <row r="39" spans="1:7" x14ac:dyDescent="0.2">
      <c r="A39" s="96" t="s">
        <v>6</v>
      </c>
      <c r="B39" s="97">
        <v>0</v>
      </c>
      <c r="C39" s="97">
        <v>0</v>
      </c>
      <c r="D39" s="98">
        <v>0</v>
      </c>
      <c r="E39" s="97">
        <v>1</v>
      </c>
      <c r="F39" s="97">
        <v>12</v>
      </c>
      <c r="G39" s="98">
        <v>8.33</v>
      </c>
    </row>
    <row r="40" spans="1:7" x14ac:dyDescent="0.2">
      <c r="A40" s="96" t="s">
        <v>9</v>
      </c>
      <c r="B40" s="97">
        <v>0</v>
      </c>
      <c r="C40" s="97">
        <v>6</v>
      </c>
      <c r="D40" s="98">
        <v>0</v>
      </c>
      <c r="E40" s="97">
        <v>0</v>
      </c>
      <c r="F40" s="97">
        <v>8</v>
      </c>
      <c r="G40" s="98">
        <v>0</v>
      </c>
    </row>
    <row r="42" spans="1:7" x14ac:dyDescent="0.2">
      <c r="A42" s="103" t="s">
        <v>0</v>
      </c>
      <c r="B42" s="104">
        <f>SUBTOTAL(109,B9:B40)</f>
        <v>439</v>
      </c>
      <c r="C42" s="104">
        <f>SUBTOTAL(109,C9:C40)</f>
        <v>504</v>
      </c>
      <c r="D42" s="105">
        <f>IFERROR(SUM(B1:B40)/SUM(C1:C40)*100, 0)</f>
        <v>87.103174603174608</v>
      </c>
      <c r="E42" s="104">
        <f>SUBTOTAL(109,E9:E40)</f>
        <v>2033</v>
      </c>
      <c r="F42" s="104">
        <f>SUBTOTAL(109,F9:F40)</f>
        <v>1848</v>
      </c>
      <c r="G42" s="105">
        <f>IFERROR(SUM(E1:E40)/SUM(F1:F40)*100, 0)</f>
        <v>110.01082251082251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82DA8-5F3F-48A2-85B1-3C311F6D5C6E}">
  <dimension ref="A1:G42"/>
  <sheetViews>
    <sheetView tabSelected="1" workbookViewId="0">
      <pane ySplit="8" topLeftCell="A15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39" style="17" customWidth="1"/>
    <col min="2" max="2" width="8.7109375" style="17" customWidth="1"/>
    <col min="3" max="3" width="11.140625" style="17" customWidth="1"/>
    <col min="4" max="4" width="9.140625" style="17" customWidth="1"/>
    <col min="5" max="5" width="8.7109375" style="17" customWidth="1"/>
    <col min="6" max="6" width="11.28515625" style="17" customWidth="1"/>
    <col min="7" max="7" width="9.7109375" style="17" customWidth="1"/>
    <col min="8" max="16384" width="9.140625" style="17"/>
  </cols>
  <sheetData>
    <row r="1" spans="1:7" x14ac:dyDescent="0.2">
      <c r="A1" s="17" t="s">
        <v>42</v>
      </c>
    </row>
    <row r="2" spans="1:7" x14ac:dyDescent="0.2">
      <c r="A2" s="17" t="s">
        <v>41</v>
      </c>
    </row>
    <row r="3" spans="1:7" x14ac:dyDescent="0.2">
      <c r="A3" s="17" t="s">
        <v>208</v>
      </c>
    </row>
    <row r="4" spans="1:7" x14ac:dyDescent="0.2">
      <c r="A4" s="17" t="s">
        <v>209</v>
      </c>
    </row>
    <row r="5" spans="1:7" x14ac:dyDescent="0.2">
      <c r="A5" s="17" t="s">
        <v>40</v>
      </c>
    </row>
    <row r="6" spans="1:7" x14ac:dyDescent="0.2">
      <c r="A6" s="1" t="s">
        <v>210</v>
      </c>
    </row>
    <row r="7" spans="1:7" x14ac:dyDescent="0.2">
      <c r="B7" s="18"/>
      <c r="C7" s="18"/>
      <c r="D7" s="19"/>
      <c r="E7" s="18"/>
      <c r="F7" s="18"/>
      <c r="G7" s="19"/>
    </row>
    <row r="8" spans="1:7" ht="42" customHeight="1" x14ac:dyDescent="0.2">
      <c r="A8" s="20" t="s">
        <v>39</v>
      </c>
      <c r="B8" s="21" t="s">
        <v>38</v>
      </c>
      <c r="C8" s="21" t="s">
        <v>37</v>
      </c>
      <c r="D8" s="22" t="s">
        <v>36</v>
      </c>
      <c r="E8" s="21" t="s">
        <v>35</v>
      </c>
      <c r="F8" s="21" t="s">
        <v>34</v>
      </c>
      <c r="G8" s="22" t="s">
        <v>33</v>
      </c>
    </row>
    <row r="9" spans="1:7" x14ac:dyDescent="0.2">
      <c r="A9" s="17" t="s">
        <v>32</v>
      </c>
      <c r="B9" s="18">
        <v>213</v>
      </c>
      <c r="C9" s="18">
        <v>166</v>
      </c>
      <c r="D9" s="19">
        <v>128.31</v>
      </c>
      <c r="E9" s="18">
        <v>613</v>
      </c>
      <c r="F9" s="18">
        <v>580</v>
      </c>
      <c r="G9" s="19">
        <v>105.69</v>
      </c>
    </row>
    <row r="10" spans="1:7" x14ac:dyDescent="0.2">
      <c r="A10" s="17" t="s">
        <v>25</v>
      </c>
      <c r="B10" s="18">
        <v>78</v>
      </c>
      <c r="C10" s="18">
        <v>60</v>
      </c>
      <c r="D10" s="19">
        <v>130</v>
      </c>
      <c r="E10" s="18">
        <v>308</v>
      </c>
      <c r="F10" s="18">
        <v>263</v>
      </c>
      <c r="G10" s="19">
        <v>117.11</v>
      </c>
    </row>
    <row r="11" spans="1:7" x14ac:dyDescent="0.2">
      <c r="A11" s="17" t="s">
        <v>31</v>
      </c>
      <c r="B11" s="18">
        <v>99</v>
      </c>
      <c r="C11" s="18">
        <v>73</v>
      </c>
      <c r="D11" s="19">
        <v>135.62</v>
      </c>
      <c r="E11" s="18">
        <v>290</v>
      </c>
      <c r="F11" s="18">
        <v>286</v>
      </c>
      <c r="G11" s="19">
        <v>101.4</v>
      </c>
    </row>
    <row r="12" spans="1:7" x14ac:dyDescent="0.2">
      <c r="A12" s="17" t="s">
        <v>26</v>
      </c>
      <c r="B12" s="18">
        <v>23</v>
      </c>
      <c r="C12" s="18">
        <v>36</v>
      </c>
      <c r="D12" s="19">
        <v>63.89</v>
      </c>
      <c r="E12" s="18">
        <v>172</v>
      </c>
      <c r="F12" s="18">
        <v>179</v>
      </c>
      <c r="G12" s="19">
        <v>96.09</v>
      </c>
    </row>
    <row r="13" spans="1:7" x14ac:dyDescent="0.2">
      <c r="A13" s="17" t="s">
        <v>29</v>
      </c>
      <c r="B13" s="18">
        <v>18</v>
      </c>
      <c r="C13" s="18">
        <v>22</v>
      </c>
      <c r="D13" s="19">
        <v>81.819999999999993</v>
      </c>
      <c r="E13" s="18">
        <v>122</v>
      </c>
      <c r="F13" s="18">
        <v>103</v>
      </c>
      <c r="G13" s="19">
        <v>118.45</v>
      </c>
    </row>
    <row r="14" spans="1:7" x14ac:dyDescent="0.2">
      <c r="A14" s="17" t="s">
        <v>27</v>
      </c>
      <c r="B14" s="18">
        <v>4</v>
      </c>
      <c r="C14" s="18">
        <v>8</v>
      </c>
      <c r="D14" s="19">
        <v>50</v>
      </c>
      <c r="E14" s="18">
        <v>107</v>
      </c>
      <c r="F14" s="18">
        <v>89</v>
      </c>
      <c r="G14" s="19">
        <v>120.22</v>
      </c>
    </row>
    <row r="15" spans="1:7" x14ac:dyDescent="0.2">
      <c r="A15" s="17" t="s">
        <v>23</v>
      </c>
      <c r="B15" s="18">
        <v>23</v>
      </c>
      <c r="C15" s="18">
        <v>9</v>
      </c>
      <c r="D15" s="19">
        <v>255.56</v>
      </c>
      <c r="E15" s="18">
        <v>76</v>
      </c>
      <c r="F15" s="18">
        <v>30</v>
      </c>
      <c r="G15" s="19">
        <v>253.33</v>
      </c>
    </row>
    <row r="16" spans="1:7" x14ac:dyDescent="0.2">
      <c r="A16" s="17" t="s">
        <v>30</v>
      </c>
      <c r="B16" s="18">
        <v>0</v>
      </c>
      <c r="C16" s="18">
        <v>7</v>
      </c>
      <c r="D16" s="19">
        <v>0</v>
      </c>
      <c r="E16" s="18">
        <v>66</v>
      </c>
      <c r="F16" s="18">
        <v>120</v>
      </c>
      <c r="G16" s="19">
        <v>55</v>
      </c>
    </row>
    <row r="17" spans="1:7" x14ac:dyDescent="0.2">
      <c r="A17" s="17" t="s">
        <v>3</v>
      </c>
      <c r="B17" s="18">
        <f>8+2</f>
        <v>10</v>
      </c>
      <c r="C17" s="18">
        <v>4</v>
      </c>
      <c r="D17" s="19">
        <v>200</v>
      </c>
      <c r="E17" s="18">
        <f>58+2</f>
        <v>60</v>
      </c>
      <c r="F17" s="18">
        <v>32</v>
      </c>
      <c r="G17" s="19">
        <v>181.25</v>
      </c>
    </row>
    <row r="18" spans="1:7" x14ac:dyDescent="0.2">
      <c r="A18" s="17" t="s">
        <v>18</v>
      </c>
      <c r="B18" s="18">
        <v>15</v>
      </c>
      <c r="C18" s="18">
        <v>16</v>
      </c>
      <c r="D18" s="19">
        <v>93.75</v>
      </c>
      <c r="E18" s="18">
        <v>52</v>
      </c>
      <c r="F18" s="18">
        <v>30</v>
      </c>
      <c r="G18" s="19">
        <v>173.33</v>
      </c>
    </row>
    <row r="19" spans="1:7" x14ac:dyDescent="0.2">
      <c r="A19" s="17" t="s">
        <v>22</v>
      </c>
      <c r="B19" s="18">
        <v>18</v>
      </c>
      <c r="C19" s="18">
        <v>5</v>
      </c>
      <c r="D19" s="19">
        <v>360</v>
      </c>
      <c r="E19" s="18">
        <v>45</v>
      </c>
      <c r="F19" s="18">
        <v>27</v>
      </c>
      <c r="G19" s="19">
        <v>166.67</v>
      </c>
    </row>
    <row r="20" spans="1:7" x14ac:dyDescent="0.2">
      <c r="A20" s="17" t="s">
        <v>19</v>
      </c>
      <c r="B20" s="18">
        <v>3</v>
      </c>
      <c r="C20" s="18">
        <v>13</v>
      </c>
      <c r="D20" s="19">
        <v>23.08</v>
      </c>
      <c r="E20" s="18">
        <v>44</v>
      </c>
      <c r="F20" s="18">
        <v>58</v>
      </c>
      <c r="G20" s="19">
        <v>75.86</v>
      </c>
    </row>
    <row r="21" spans="1:7" x14ac:dyDescent="0.2">
      <c r="A21" s="17" t="s">
        <v>24</v>
      </c>
      <c r="B21" s="18">
        <v>10</v>
      </c>
      <c r="C21" s="18">
        <v>26</v>
      </c>
      <c r="D21" s="19">
        <v>38.46</v>
      </c>
      <c r="E21" s="18">
        <v>37</v>
      </c>
      <c r="F21" s="18">
        <v>79</v>
      </c>
      <c r="G21" s="19">
        <v>46.84</v>
      </c>
    </row>
    <row r="22" spans="1:7" x14ac:dyDescent="0.2">
      <c r="A22" s="17" t="s">
        <v>5</v>
      </c>
      <c r="B22" s="18">
        <v>1</v>
      </c>
      <c r="C22" s="18">
        <v>0</v>
      </c>
      <c r="D22" s="19">
        <v>0</v>
      </c>
      <c r="E22" s="18">
        <v>31</v>
      </c>
      <c r="F22" s="18">
        <v>8</v>
      </c>
      <c r="G22" s="19">
        <v>387.5</v>
      </c>
    </row>
    <row r="23" spans="1:7" x14ac:dyDescent="0.2">
      <c r="A23" s="17" t="s">
        <v>16</v>
      </c>
      <c r="B23" s="18">
        <v>3</v>
      </c>
      <c r="C23" s="18">
        <v>1</v>
      </c>
      <c r="D23" s="19">
        <v>300</v>
      </c>
      <c r="E23" s="18">
        <v>30</v>
      </c>
      <c r="F23" s="18">
        <v>28</v>
      </c>
      <c r="G23" s="19">
        <v>107.14</v>
      </c>
    </row>
    <row r="24" spans="1:7" x14ac:dyDescent="0.2">
      <c r="A24" s="17" t="s">
        <v>13</v>
      </c>
      <c r="B24" s="18">
        <v>10</v>
      </c>
      <c r="C24" s="18">
        <v>7</v>
      </c>
      <c r="D24" s="19">
        <v>142.86000000000001</v>
      </c>
      <c r="E24" s="18">
        <v>29</v>
      </c>
      <c r="F24" s="18">
        <v>32</v>
      </c>
      <c r="G24" s="19">
        <v>90.62</v>
      </c>
    </row>
    <row r="25" spans="1:7" x14ac:dyDescent="0.2">
      <c r="A25" s="17" t="s">
        <v>7</v>
      </c>
      <c r="B25" s="18">
        <v>2</v>
      </c>
      <c r="C25" s="18">
        <v>0</v>
      </c>
      <c r="D25" s="19">
        <v>0</v>
      </c>
      <c r="E25" s="18">
        <v>23</v>
      </c>
      <c r="F25" s="18">
        <v>16</v>
      </c>
      <c r="G25" s="19">
        <v>143.75</v>
      </c>
    </row>
    <row r="26" spans="1:7" x14ac:dyDescent="0.2">
      <c r="A26" s="17" t="s">
        <v>2</v>
      </c>
      <c r="B26" s="18">
        <v>5</v>
      </c>
      <c r="C26" s="18">
        <v>11</v>
      </c>
      <c r="D26" s="19">
        <v>45.45</v>
      </c>
      <c r="E26" s="18">
        <v>20</v>
      </c>
      <c r="F26" s="18">
        <v>23</v>
      </c>
      <c r="G26" s="19">
        <v>86.96</v>
      </c>
    </row>
    <row r="27" spans="1:7" x14ac:dyDescent="0.2">
      <c r="A27" s="17" t="s">
        <v>15</v>
      </c>
      <c r="B27" s="18">
        <v>1</v>
      </c>
      <c r="C27" s="18">
        <v>1</v>
      </c>
      <c r="D27" s="19">
        <v>100</v>
      </c>
      <c r="E27" s="18">
        <v>19</v>
      </c>
      <c r="F27" s="18">
        <v>16</v>
      </c>
      <c r="G27" s="19">
        <v>118.75</v>
      </c>
    </row>
    <row r="28" spans="1:7" x14ac:dyDescent="0.2">
      <c r="A28" s="17" t="s">
        <v>17</v>
      </c>
      <c r="B28" s="18">
        <v>0</v>
      </c>
      <c r="C28" s="18">
        <v>0</v>
      </c>
      <c r="D28" s="19">
        <v>0</v>
      </c>
      <c r="E28" s="18">
        <v>17</v>
      </c>
      <c r="F28" s="18">
        <v>9</v>
      </c>
      <c r="G28" s="19">
        <v>188.89</v>
      </c>
    </row>
    <row r="29" spans="1:7" x14ac:dyDescent="0.2">
      <c r="A29" s="17" t="s">
        <v>8</v>
      </c>
      <c r="B29" s="18">
        <v>0</v>
      </c>
      <c r="C29" s="18">
        <v>0</v>
      </c>
      <c r="D29" s="19">
        <v>0</v>
      </c>
      <c r="E29" s="18">
        <v>12</v>
      </c>
      <c r="F29" s="18">
        <v>7</v>
      </c>
      <c r="G29" s="19">
        <v>171.43</v>
      </c>
    </row>
    <row r="30" spans="1:7" x14ac:dyDescent="0.2">
      <c r="A30" s="17" t="s">
        <v>12</v>
      </c>
      <c r="B30" s="18">
        <v>0</v>
      </c>
      <c r="C30" s="18">
        <v>0</v>
      </c>
      <c r="D30" s="19">
        <v>0</v>
      </c>
      <c r="E30" s="18">
        <v>12</v>
      </c>
      <c r="F30" s="18">
        <v>19</v>
      </c>
      <c r="G30" s="19">
        <v>63.16</v>
      </c>
    </row>
    <row r="31" spans="1:7" x14ac:dyDescent="0.2">
      <c r="A31" s="17" t="s">
        <v>10</v>
      </c>
      <c r="B31" s="18">
        <v>0</v>
      </c>
      <c r="C31" s="18">
        <v>0</v>
      </c>
      <c r="D31" s="19">
        <v>0</v>
      </c>
      <c r="E31" s="18">
        <v>11</v>
      </c>
      <c r="F31" s="18">
        <v>7</v>
      </c>
      <c r="G31" s="19">
        <v>157.13999999999999</v>
      </c>
    </row>
    <row r="32" spans="1:7" x14ac:dyDescent="0.2">
      <c r="A32" s="17" t="s">
        <v>28</v>
      </c>
      <c r="B32" s="18">
        <v>0</v>
      </c>
      <c r="C32" s="18">
        <v>0</v>
      </c>
      <c r="D32" s="19">
        <v>0</v>
      </c>
      <c r="E32" s="18">
        <v>8</v>
      </c>
      <c r="F32" s="18">
        <v>6</v>
      </c>
      <c r="G32" s="19">
        <v>133.33000000000001</v>
      </c>
    </row>
    <row r="33" spans="1:7" x14ac:dyDescent="0.2">
      <c r="A33" s="17" t="s">
        <v>11</v>
      </c>
      <c r="B33" s="18">
        <v>0</v>
      </c>
      <c r="C33" s="18">
        <v>2</v>
      </c>
      <c r="D33" s="19">
        <v>0</v>
      </c>
      <c r="E33" s="18">
        <v>8</v>
      </c>
      <c r="F33" s="18">
        <v>9</v>
      </c>
      <c r="G33" s="19">
        <v>88.89</v>
      </c>
    </row>
    <row r="34" spans="1:7" x14ac:dyDescent="0.2">
      <c r="A34" s="17" t="s">
        <v>14</v>
      </c>
      <c r="B34" s="18">
        <v>0</v>
      </c>
      <c r="C34" s="18">
        <v>3</v>
      </c>
      <c r="D34" s="19">
        <v>0</v>
      </c>
      <c r="E34" s="18">
        <v>7</v>
      </c>
      <c r="F34" s="18">
        <v>8</v>
      </c>
      <c r="G34" s="19">
        <v>87.5</v>
      </c>
    </row>
    <row r="35" spans="1:7" x14ac:dyDescent="0.2">
      <c r="A35" s="17" t="s">
        <v>20</v>
      </c>
      <c r="B35" s="18">
        <v>1</v>
      </c>
      <c r="C35" s="18">
        <v>5</v>
      </c>
      <c r="D35" s="19">
        <v>20</v>
      </c>
      <c r="E35" s="18">
        <v>4</v>
      </c>
      <c r="F35" s="18">
        <v>9</v>
      </c>
      <c r="G35" s="19">
        <v>44.44</v>
      </c>
    </row>
    <row r="36" spans="1:7" x14ac:dyDescent="0.2">
      <c r="A36" s="17" t="s">
        <v>4</v>
      </c>
      <c r="B36" s="18">
        <v>2</v>
      </c>
      <c r="C36" s="18">
        <v>0</v>
      </c>
      <c r="D36" s="19">
        <v>0</v>
      </c>
      <c r="E36" s="18">
        <v>2</v>
      </c>
      <c r="F36" s="18">
        <v>4</v>
      </c>
      <c r="G36" s="19">
        <v>50</v>
      </c>
    </row>
    <row r="37" spans="1:7" x14ac:dyDescent="0.2">
      <c r="A37" s="17" t="s">
        <v>6</v>
      </c>
      <c r="B37" s="18">
        <v>0</v>
      </c>
      <c r="C37" s="18">
        <v>0</v>
      </c>
      <c r="D37" s="19">
        <v>0</v>
      </c>
      <c r="E37" s="18">
        <v>1</v>
      </c>
      <c r="F37" s="18">
        <v>6</v>
      </c>
      <c r="G37" s="19">
        <v>16.670000000000002</v>
      </c>
    </row>
    <row r="38" spans="1:7" x14ac:dyDescent="0.2">
      <c r="A38" s="17" t="s">
        <v>9</v>
      </c>
      <c r="B38" s="18">
        <v>0</v>
      </c>
      <c r="C38" s="18">
        <v>6</v>
      </c>
      <c r="D38" s="19">
        <v>0</v>
      </c>
      <c r="E38" s="18">
        <v>0</v>
      </c>
      <c r="F38" s="18">
        <v>11</v>
      </c>
      <c r="G38" s="19">
        <v>0</v>
      </c>
    </row>
    <row r="39" spans="1:7" x14ac:dyDescent="0.2">
      <c r="A39" s="17" t="s">
        <v>21</v>
      </c>
      <c r="B39" s="18">
        <v>0</v>
      </c>
      <c r="C39" s="18">
        <v>4</v>
      </c>
      <c r="D39" s="19">
        <v>0</v>
      </c>
      <c r="E39" s="18">
        <v>0</v>
      </c>
      <c r="F39" s="18">
        <v>5</v>
      </c>
      <c r="G39" s="19">
        <v>0</v>
      </c>
    </row>
    <row r="40" spans="1:7" x14ac:dyDescent="0.2">
      <c r="A40" s="17" t="s">
        <v>1</v>
      </c>
      <c r="B40" s="18">
        <v>0</v>
      </c>
      <c r="C40" s="18">
        <v>0</v>
      </c>
      <c r="D40" s="19">
        <v>0</v>
      </c>
      <c r="E40" s="18">
        <v>0</v>
      </c>
      <c r="F40" s="18">
        <v>3</v>
      </c>
      <c r="G40" s="19">
        <v>0</v>
      </c>
    </row>
    <row r="42" spans="1:7" x14ac:dyDescent="0.2">
      <c r="A42" s="23" t="s">
        <v>0</v>
      </c>
      <c r="B42" s="24">
        <f>SUBTOTAL(109,B9:B40)</f>
        <v>539</v>
      </c>
      <c r="C42" s="24">
        <f>SUBTOTAL(109,C9:C40)</f>
        <v>485</v>
      </c>
      <c r="D42" s="25">
        <f>IFERROR(SUM(B1:B40)/SUM(C1:C40)*100, 0)</f>
        <v>111.1340206185567</v>
      </c>
      <c r="E42" s="24">
        <f>SUBTOTAL(109,E9:E40)</f>
        <v>2226</v>
      </c>
      <c r="F42" s="24">
        <f>SUBTOTAL(109,F9:F40)</f>
        <v>2102</v>
      </c>
      <c r="G42" s="25">
        <f>IFERROR(SUM(E1:E40)/SUM(F1:F40)*100, 0)</f>
        <v>105.89914367269266</v>
      </c>
    </row>
  </sheetData>
  <pageMargins left="0.35433070866141736" right="0.15748031496062992" top="0.98425196850393704" bottom="0.98425196850393704" header="0.51181102362204722" footer="0.51181102362204722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43EF-0084-43DD-9A9B-DBC421889389}">
  <dimension ref="A1:G42"/>
  <sheetViews>
    <sheetView workbookViewId="0">
      <pane ySplit="8" topLeftCell="A18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39.5703125" style="2" customWidth="1"/>
    <col min="2" max="2" width="9.85546875" style="2" customWidth="1"/>
    <col min="3" max="3" width="11.42578125" style="2" customWidth="1"/>
    <col min="4" max="4" width="9.85546875" style="2" customWidth="1"/>
    <col min="5" max="5" width="10.7109375" style="2" customWidth="1"/>
    <col min="6" max="6" width="12.28515625" style="2" customWidth="1"/>
    <col min="7" max="7" width="9" style="2" customWidth="1"/>
    <col min="8" max="16384" width="9.14062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59</v>
      </c>
    </row>
    <row r="4" spans="1:7" x14ac:dyDescent="0.2">
      <c r="A4" s="2" t="s">
        <v>60</v>
      </c>
    </row>
    <row r="5" spans="1:7" x14ac:dyDescent="0.2">
      <c r="A5" s="2" t="s">
        <v>40</v>
      </c>
    </row>
    <row r="6" spans="1:7" x14ac:dyDescent="0.2">
      <c r="A6" s="1" t="s">
        <v>61</v>
      </c>
    </row>
    <row r="7" spans="1:7" x14ac:dyDescent="0.2">
      <c r="B7" s="3"/>
      <c r="C7" s="3"/>
      <c r="D7" s="4"/>
      <c r="E7" s="3"/>
      <c r="F7" s="3"/>
      <c r="G7" s="4"/>
    </row>
    <row r="8" spans="1:7" ht="46.5" customHeight="1" x14ac:dyDescent="0.2">
      <c r="A8" s="6" t="s">
        <v>39</v>
      </c>
      <c r="B8" s="7" t="s">
        <v>38</v>
      </c>
      <c r="C8" s="7" t="s">
        <v>37</v>
      </c>
      <c r="D8" s="8" t="s">
        <v>36</v>
      </c>
      <c r="E8" s="7" t="s">
        <v>35</v>
      </c>
      <c r="F8" s="7" t="s">
        <v>34</v>
      </c>
      <c r="G8" s="8" t="s">
        <v>33</v>
      </c>
    </row>
    <row r="9" spans="1:7" x14ac:dyDescent="0.2">
      <c r="A9" s="2" t="s">
        <v>32</v>
      </c>
      <c r="B9" s="3">
        <v>281</v>
      </c>
      <c r="C9" s="3">
        <v>111</v>
      </c>
      <c r="D9" s="4">
        <v>253.15</v>
      </c>
      <c r="E9" s="3">
        <v>1680</v>
      </c>
      <c r="F9" s="3">
        <v>410</v>
      </c>
      <c r="G9" s="4">
        <v>409.76</v>
      </c>
    </row>
    <row r="10" spans="1:7" x14ac:dyDescent="0.2">
      <c r="A10" s="2" t="s">
        <v>31</v>
      </c>
      <c r="B10" s="3">
        <v>77</v>
      </c>
      <c r="C10" s="3">
        <v>54</v>
      </c>
      <c r="D10" s="4">
        <v>142.59</v>
      </c>
      <c r="E10" s="3">
        <v>709</v>
      </c>
      <c r="F10" s="3">
        <v>206</v>
      </c>
      <c r="G10" s="4">
        <v>344.17</v>
      </c>
    </row>
    <row r="11" spans="1:7" x14ac:dyDescent="0.2">
      <c r="A11" s="2" t="s">
        <v>27</v>
      </c>
      <c r="B11" s="3">
        <v>85</v>
      </c>
      <c r="C11" s="3">
        <v>4</v>
      </c>
      <c r="D11" s="4">
        <v>2125</v>
      </c>
      <c r="E11" s="3">
        <v>583</v>
      </c>
      <c r="F11" s="3">
        <v>40</v>
      </c>
      <c r="G11" s="4">
        <v>1457.5</v>
      </c>
    </row>
    <row r="12" spans="1:7" x14ac:dyDescent="0.2">
      <c r="A12" s="2" t="s">
        <v>26</v>
      </c>
      <c r="B12" s="3">
        <v>58</v>
      </c>
      <c r="C12" s="3">
        <v>52</v>
      </c>
      <c r="D12" s="4">
        <v>111.54</v>
      </c>
      <c r="E12" s="3">
        <v>458</v>
      </c>
      <c r="F12" s="3">
        <v>224</v>
      </c>
      <c r="G12" s="4">
        <v>204.46</v>
      </c>
    </row>
    <row r="13" spans="1:7" x14ac:dyDescent="0.2">
      <c r="A13" s="2" t="s">
        <v>25</v>
      </c>
      <c r="B13" s="3">
        <v>25</v>
      </c>
      <c r="C13" s="3">
        <v>35</v>
      </c>
      <c r="D13" s="4">
        <v>71.430000000000007</v>
      </c>
      <c r="E13" s="3">
        <v>198</v>
      </c>
      <c r="F13" s="3">
        <v>209</v>
      </c>
      <c r="G13" s="4">
        <v>94.74</v>
      </c>
    </row>
    <row r="14" spans="1:7" x14ac:dyDescent="0.2">
      <c r="A14" s="2" t="s">
        <v>23</v>
      </c>
      <c r="B14" s="3">
        <v>39</v>
      </c>
      <c r="C14" s="3">
        <v>7</v>
      </c>
      <c r="D14" s="4">
        <v>557.14</v>
      </c>
      <c r="E14" s="3">
        <v>157</v>
      </c>
      <c r="F14" s="3">
        <v>47</v>
      </c>
      <c r="G14" s="4">
        <v>334.04</v>
      </c>
    </row>
    <row r="15" spans="1:7" x14ac:dyDescent="0.2">
      <c r="A15" s="2" t="s">
        <v>29</v>
      </c>
      <c r="B15" s="3">
        <v>6</v>
      </c>
      <c r="C15" s="3">
        <v>13</v>
      </c>
      <c r="D15" s="4">
        <v>46.15</v>
      </c>
      <c r="E15" s="3">
        <v>100</v>
      </c>
      <c r="F15" s="3">
        <v>116</v>
      </c>
      <c r="G15" s="4">
        <v>86.21</v>
      </c>
    </row>
    <row r="16" spans="1:7" x14ac:dyDescent="0.2">
      <c r="A16" s="2" t="s">
        <v>30</v>
      </c>
      <c r="B16" s="3">
        <v>0</v>
      </c>
      <c r="C16" s="3">
        <v>13</v>
      </c>
      <c r="D16" s="4">
        <v>0</v>
      </c>
      <c r="E16" s="3">
        <v>96</v>
      </c>
      <c r="F16" s="3">
        <v>109</v>
      </c>
      <c r="G16" s="4">
        <v>88.07</v>
      </c>
    </row>
    <row r="17" spans="1:7" x14ac:dyDescent="0.2">
      <c r="A17" s="2" t="s">
        <v>24</v>
      </c>
      <c r="B17" s="3">
        <v>15</v>
      </c>
      <c r="C17" s="3">
        <v>8</v>
      </c>
      <c r="D17" s="4">
        <v>187.5</v>
      </c>
      <c r="E17" s="3">
        <v>59</v>
      </c>
      <c r="F17" s="3">
        <v>21</v>
      </c>
      <c r="G17" s="4">
        <v>280.95</v>
      </c>
    </row>
    <row r="18" spans="1:7" x14ac:dyDescent="0.2">
      <c r="A18" s="2" t="s">
        <v>13</v>
      </c>
      <c r="B18" s="3">
        <v>10</v>
      </c>
      <c r="C18" s="3">
        <v>0</v>
      </c>
      <c r="D18" s="4">
        <v>0</v>
      </c>
      <c r="E18" s="3">
        <v>57</v>
      </c>
      <c r="F18" s="3">
        <v>22</v>
      </c>
      <c r="G18" s="4">
        <v>259.08999999999997</v>
      </c>
    </row>
    <row r="19" spans="1:7" x14ac:dyDescent="0.2">
      <c r="A19" s="2" t="s">
        <v>3</v>
      </c>
      <c r="B19" s="3">
        <v>1</v>
      </c>
      <c r="C19" s="3">
        <v>0</v>
      </c>
      <c r="D19" s="4">
        <v>0</v>
      </c>
      <c r="E19" s="3">
        <v>53</v>
      </c>
      <c r="F19" s="3">
        <v>19</v>
      </c>
      <c r="G19" s="4">
        <v>278.95</v>
      </c>
    </row>
    <row r="20" spans="1:7" x14ac:dyDescent="0.2">
      <c r="A20" s="2" t="s">
        <v>19</v>
      </c>
      <c r="B20" s="3">
        <v>4</v>
      </c>
      <c r="C20" s="3">
        <v>1</v>
      </c>
      <c r="D20" s="4">
        <v>400</v>
      </c>
      <c r="E20" s="3">
        <v>48</v>
      </c>
      <c r="F20" s="3">
        <v>32</v>
      </c>
      <c r="G20" s="4">
        <v>150</v>
      </c>
    </row>
    <row r="21" spans="1:7" x14ac:dyDescent="0.2">
      <c r="A21" s="2" t="s">
        <v>18</v>
      </c>
      <c r="B21" s="3">
        <v>9</v>
      </c>
      <c r="C21" s="3">
        <v>8</v>
      </c>
      <c r="D21" s="4">
        <v>112.5</v>
      </c>
      <c r="E21" s="3">
        <v>46</v>
      </c>
      <c r="F21" s="3">
        <v>23</v>
      </c>
      <c r="G21" s="4">
        <v>200</v>
      </c>
    </row>
    <row r="22" spans="1:7" x14ac:dyDescent="0.2">
      <c r="A22" s="2" t="s">
        <v>22</v>
      </c>
      <c r="B22" s="3">
        <v>3</v>
      </c>
      <c r="C22" s="3">
        <v>5</v>
      </c>
      <c r="D22" s="4">
        <v>60</v>
      </c>
      <c r="E22" s="3">
        <v>44</v>
      </c>
      <c r="F22" s="3">
        <v>29</v>
      </c>
      <c r="G22" s="4">
        <v>151.72</v>
      </c>
    </row>
    <row r="23" spans="1:7" x14ac:dyDescent="0.2">
      <c r="A23" s="2" t="s">
        <v>15</v>
      </c>
      <c r="B23" s="3">
        <v>1</v>
      </c>
      <c r="C23" s="3">
        <v>0</v>
      </c>
      <c r="D23" s="4">
        <v>0</v>
      </c>
      <c r="E23" s="3">
        <v>44</v>
      </c>
      <c r="F23" s="3">
        <v>20</v>
      </c>
      <c r="G23" s="4">
        <v>220</v>
      </c>
    </row>
    <row r="24" spans="1:7" x14ac:dyDescent="0.2">
      <c r="A24" s="2" t="s">
        <v>12</v>
      </c>
      <c r="B24" s="3">
        <v>0</v>
      </c>
      <c r="C24" s="3">
        <v>0</v>
      </c>
      <c r="D24" s="4">
        <v>0</v>
      </c>
      <c r="E24" s="3">
        <v>26</v>
      </c>
      <c r="F24" s="3">
        <v>2</v>
      </c>
      <c r="G24" s="4">
        <v>1300</v>
      </c>
    </row>
    <row r="25" spans="1:7" x14ac:dyDescent="0.2">
      <c r="A25" s="2" t="s">
        <v>16</v>
      </c>
      <c r="B25" s="3">
        <v>2</v>
      </c>
      <c r="C25" s="3">
        <v>0</v>
      </c>
      <c r="D25" s="4">
        <v>0</v>
      </c>
      <c r="E25" s="3">
        <v>26</v>
      </c>
      <c r="F25" s="3">
        <v>24</v>
      </c>
      <c r="G25" s="4">
        <v>108.33</v>
      </c>
    </row>
    <row r="26" spans="1:7" x14ac:dyDescent="0.2">
      <c r="A26" s="2" t="s">
        <v>7</v>
      </c>
      <c r="B26" s="3">
        <v>0</v>
      </c>
      <c r="C26" s="3">
        <v>5</v>
      </c>
      <c r="D26" s="4">
        <v>0</v>
      </c>
      <c r="E26" s="3">
        <v>26</v>
      </c>
      <c r="F26" s="3">
        <v>22</v>
      </c>
      <c r="G26" s="4">
        <v>118.18</v>
      </c>
    </row>
    <row r="27" spans="1:7" x14ac:dyDescent="0.2">
      <c r="A27" s="2" t="s">
        <v>17</v>
      </c>
      <c r="B27" s="3">
        <v>0</v>
      </c>
      <c r="C27" s="3">
        <v>0</v>
      </c>
      <c r="D27" s="4">
        <v>0</v>
      </c>
      <c r="E27" s="3">
        <v>24</v>
      </c>
      <c r="F27" s="3">
        <v>9</v>
      </c>
      <c r="G27" s="4">
        <v>266.67</v>
      </c>
    </row>
    <row r="28" spans="1:7" x14ac:dyDescent="0.2">
      <c r="A28" s="2" t="s">
        <v>2</v>
      </c>
      <c r="B28" s="3">
        <v>0</v>
      </c>
      <c r="C28" s="3">
        <v>6</v>
      </c>
      <c r="D28" s="4">
        <v>0</v>
      </c>
      <c r="E28" s="3">
        <v>17</v>
      </c>
      <c r="F28" s="3">
        <v>8</v>
      </c>
      <c r="G28" s="4">
        <v>212.5</v>
      </c>
    </row>
    <row r="29" spans="1:7" x14ac:dyDescent="0.2">
      <c r="A29" s="2" t="s">
        <v>5</v>
      </c>
      <c r="B29" s="3">
        <v>0</v>
      </c>
      <c r="C29" s="3">
        <v>1</v>
      </c>
      <c r="D29" s="4">
        <v>0</v>
      </c>
      <c r="E29" s="3">
        <v>15</v>
      </c>
      <c r="F29" s="3">
        <v>59</v>
      </c>
      <c r="G29" s="4">
        <v>25.42</v>
      </c>
    </row>
    <row r="30" spans="1:7" x14ac:dyDescent="0.2">
      <c r="A30" s="2" t="s">
        <v>10</v>
      </c>
      <c r="B30" s="3">
        <v>0</v>
      </c>
      <c r="C30" s="3">
        <v>0</v>
      </c>
      <c r="D30" s="4">
        <v>0</v>
      </c>
      <c r="E30" s="3">
        <v>14</v>
      </c>
      <c r="F30" s="3">
        <v>3</v>
      </c>
      <c r="G30" s="4">
        <v>466.67</v>
      </c>
    </row>
    <row r="31" spans="1:7" x14ac:dyDescent="0.2">
      <c r="A31" s="2" t="s">
        <v>8</v>
      </c>
      <c r="B31" s="3">
        <v>0</v>
      </c>
      <c r="C31" s="3">
        <v>0</v>
      </c>
      <c r="D31" s="4">
        <v>0</v>
      </c>
      <c r="E31" s="3">
        <v>12</v>
      </c>
      <c r="F31" s="3">
        <v>12</v>
      </c>
      <c r="G31" s="4">
        <v>100</v>
      </c>
    </row>
    <row r="32" spans="1:7" x14ac:dyDescent="0.2">
      <c r="A32" s="2" t="s">
        <v>14</v>
      </c>
      <c r="B32" s="3">
        <v>0</v>
      </c>
      <c r="C32" s="3">
        <v>0</v>
      </c>
      <c r="D32" s="4">
        <v>0</v>
      </c>
      <c r="E32" s="3">
        <v>11</v>
      </c>
      <c r="F32" s="3">
        <v>10</v>
      </c>
      <c r="G32" s="4">
        <v>110</v>
      </c>
    </row>
    <row r="33" spans="1:7" x14ac:dyDescent="0.2">
      <c r="A33" s="2" t="s">
        <v>28</v>
      </c>
      <c r="B33" s="3">
        <v>0</v>
      </c>
      <c r="C33" s="3">
        <v>2</v>
      </c>
      <c r="D33" s="4">
        <v>0</v>
      </c>
      <c r="E33" s="3">
        <v>7</v>
      </c>
      <c r="F33" s="3">
        <v>6</v>
      </c>
      <c r="G33" s="4">
        <v>116.67</v>
      </c>
    </row>
    <row r="34" spans="1:7" x14ac:dyDescent="0.2">
      <c r="A34" s="2" t="s">
        <v>20</v>
      </c>
      <c r="B34" s="3">
        <v>0</v>
      </c>
      <c r="C34" s="3">
        <v>0</v>
      </c>
      <c r="D34" s="4">
        <v>0</v>
      </c>
      <c r="E34" s="3">
        <v>6</v>
      </c>
      <c r="F34" s="3">
        <v>4</v>
      </c>
      <c r="G34" s="4">
        <v>150</v>
      </c>
    </row>
    <row r="35" spans="1:7" x14ac:dyDescent="0.2">
      <c r="A35" s="2" t="s">
        <v>4</v>
      </c>
      <c r="B35" s="3">
        <v>0</v>
      </c>
      <c r="C35" s="3">
        <v>2</v>
      </c>
      <c r="D35" s="4">
        <v>0</v>
      </c>
      <c r="E35" s="3">
        <v>6</v>
      </c>
      <c r="F35" s="3">
        <v>5</v>
      </c>
      <c r="G35" s="4">
        <v>120</v>
      </c>
    </row>
    <row r="36" spans="1:7" x14ac:dyDescent="0.2">
      <c r="A36" s="2" t="s">
        <v>11</v>
      </c>
      <c r="B36" s="3">
        <v>0</v>
      </c>
      <c r="C36" s="3">
        <v>0</v>
      </c>
      <c r="D36" s="4">
        <v>0</v>
      </c>
      <c r="E36" s="3">
        <v>6</v>
      </c>
      <c r="F36" s="3">
        <v>0</v>
      </c>
      <c r="G36" s="4">
        <v>0</v>
      </c>
    </row>
    <row r="37" spans="1:7" x14ac:dyDescent="0.2">
      <c r="A37" s="2" t="s">
        <v>6</v>
      </c>
      <c r="B37" s="3">
        <v>0</v>
      </c>
      <c r="C37" s="3">
        <v>2</v>
      </c>
      <c r="D37" s="4">
        <v>0</v>
      </c>
      <c r="E37" s="3">
        <v>4</v>
      </c>
      <c r="F37" s="3">
        <v>5</v>
      </c>
      <c r="G37" s="4">
        <v>80</v>
      </c>
    </row>
    <row r="38" spans="1:7" x14ac:dyDescent="0.2">
      <c r="A38" s="2" t="s">
        <v>9</v>
      </c>
      <c r="B38" s="3">
        <v>0</v>
      </c>
      <c r="C38" s="3">
        <v>0</v>
      </c>
      <c r="D38" s="4">
        <v>0</v>
      </c>
      <c r="E38" s="3">
        <v>3</v>
      </c>
      <c r="F38" s="3">
        <v>1</v>
      </c>
      <c r="G38" s="4">
        <v>300</v>
      </c>
    </row>
    <row r="39" spans="1:7" x14ac:dyDescent="0.2">
      <c r="A39" s="2" t="s">
        <v>1</v>
      </c>
      <c r="B39" s="3">
        <v>0</v>
      </c>
      <c r="C39" s="3">
        <v>2</v>
      </c>
      <c r="D39" s="4">
        <v>0</v>
      </c>
      <c r="E39" s="3">
        <v>2</v>
      </c>
      <c r="F39" s="3">
        <v>4</v>
      </c>
      <c r="G39" s="4">
        <v>50</v>
      </c>
    </row>
    <row r="40" spans="1:7" x14ac:dyDescent="0.2">
      <c r="A40" s="2" t="s">
        <v>21</v>
      </c>
      <c r="B40" s="3">
        <v>0</v>
      </c>
      <c r="C40" s="3">
        <v>0</v>
      </c>
      <c r="D40" s="4">
        <v>0</v>
      </c>
      <c r="E40" s="3">
        <v>0</v>
      </c>
      <c r="F40" s="3">
        <v>2</v>
      </c>
      <c r="G40" s="4">
        <v>0</v>
      </c>
    </row>
    <row r="42" spans="1:7" x14ac:dyDescent="0.2">
      <c r="A42" s="5" t="s">
        <v>0</v>
      </c>
      <c r="B42" s="9">
        <f>SUBTOTAL(109,B9:B40)</f>
        <v>616</v>
      </c>
      <c r="C42" s="9">
        <f>SUBTOTAL(109,C9:C40)</f>
        <v>331</v>
      </c>
      <c r="D42" s="10">
        <f>IFERROR(SUM(B1:B40)/SUM(C1:C40)*100, 0)</f>
        <v>186.10271903323263</v>
      </c>
      <c r="E42" s="9">
        <f>SUBTOTAL(109,E9:E40)</f>
        <v>4537</v>
      </c>
      <c r="F42" s="9">
        <f>SUBTOTAL(109,F9:F40)</f>
        <v>1703</v>
      </c>
      <c r="G42" s="10">
        <f>IFERROR(SUM(E1:E40)/SUM(F1:F40)*100, 0)</f>
        <v>266.41221374045801</v>
      </c>
    </row>
  </sheetData>
  <pageMargins left="0.15748031496062992" right="0.15748031496062992" top="0.98425196850393704" bottom="0.98425196850393704" header="0.51181102362204722" footer="0.51181102362204722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64110-BB72-473F-824A-EAA829A046ED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8.7109375" style="2" customWidth="1"/>
    <col min="2" max="2" width="9.42578125" style="2" customWidth="1"/>
    <col min="3" max="3" width="12.28515625" style="2" customWidth="1"/>
    <col min="4" max="4" width="9.5703125" style="2" customWidth="1"/>
    <col min="5" max="5" width="10.140625" style="2" customWidth="1"/>
    <col min="6" max="6" width="11.7109375" style="2" customWidth="1"/>
    <col min="7" max="7" width="8.7109375" style="2" customWidth="1"/>
    <col min="8" max="16384" width="8.8554687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62</v>
      </c>
    </row>
    <row r="4" spans="1:7" x14ac:dyDescent="0.2">
      <c r="A4" s="2" t="s">
        <v>63</v>
      </c>
    </row>
    <row r="5" spans="1:7" x14ac:dyDescent="0.2">
      <c r="A5" s="2" t="s">
        <v>40</v>
      </c>
    </row>
    <row r="6" spans="1:7" x14ac:dyDescent="0.2">
      <c r="A6" s="1" t="s">
        <v>64</v>
      </c>
    </row>
    <row r="7" spans="1:7" x14ac:dyDescent="0.2">
      <c r="B7" s="3"/>
      <c r="C7" s="3"/>
      <c r="D7" s="4"/>
      <c r="E7" s="3"/>
      <c r="F7" s="3"/>
      <c r="G7" s="4"/>
    </row>
    <row r="8" spans="1:7" ht="41.45" customHeight="1" x14ac:dyDescent="0.2">
      <c r="A8" s="6" t="s">
        <v>39</v>
      </c>
      <c r="B8" s="7" t="s">
        <v>38</v>
      </c>
      <c r="C8" s="7" t="s">
        <v>37</v>
      </c>
      <c r="D8" s="8" t="s">
        <v>36</v>
      </c>
      <c r="E8" s="7" t="s">
        <v>35</v>
      </c>
      <c r="F8" s="7" t="s">
        <v>34</v>
      </c>
      <c r="G8" s="8" t="s">
        <v>33</v>
      </c>
    </row>
    <row r="9" spans="1:7" x14ac:dyDescent="0.2">
      <c r="A9" s="2" t="s">
        <v>32</v>
      </c>
      <c r="B9" s="3">
        <v>447</v>
      </c>
      <c r="C9" s="3">
        <v>126</v>
      </c>
      <c r="D9" s="4">
        <v>354.76</v>
      </c>
      <c r="E9" s="3">
        <v>1410</v>
      </c>
      <c r="F9" s="3">
        <v>355</v>
      </c>
      <c r="G9" s="4">
        <v>397.18</v>
      </c>
    </row>
    <row r="10" spans="1:7" x14ac:dyDescent="0.2">
      <c r="A10" s="2" t="s">
        <v>31</v>
      </c>
      <c r="B10" s="3">
        <v>191</v>
      </c>
      <c r="C10" s="3">
        <v>83</v>
      </c>
      <c r="D10" s="4">
        <v>230.12</v>
      </c>
      <c r="E10" s="3">
        <v>664</v>
      </c>
      <c r="F10" s="3">
        <v>303</v>
      </c>
      <c r="G10" s="4">
        <v>219.14</v>
      </c>
    </row>
    <row r="11" spans="1:7" x14ac:dyDescent="0.2">
      <c r="A11" s="2" t="s">
        <v>26</v>
      </c>
      <c r="B11" s="3">
        <v>140</v>
      </c>
      <c r="C11" s="3">
        <v>31</v>
      </c>
      <c r="D11" s="4">
        <v>451.61</v>
      </c>
      <c r="E11" s="3">
        <v>529</v>
      </c>
      <c r="F11" s="3">
        <v>170</v>
      </c>
      <c r="G11" s="4">
        <v>311.18</v>
      </c>
    </row>
    <row r="12" spans="1:7" x14ac:dyDescent="0.2">
      <c r="A12" s="2" t="s">
        <v>27</v>
      </c>
      <c r="B12" s="3">
        <v>103</v>
      </c>
      <c r="C12" s="3">
        <v>8</v>
      </c>
      <c r="D12" s="4">
        <v>1287.5</v>
      </c>
      <c r="E12" s="3">
        <v>311</v>
      </c>
      <c r="F12" s="3">
        <v>47</v>
      </c>
      <c r="G12" s="4">
        <v>661.7</v>
      </c>
    </row>
    <row r="13" spans="1:7" x14ac:dyDescent="0.2">
      <c r="A13" s="2" t="s">
        <v>25</v>
      </c>
      <c r="B13" s="3">
        <v>58</v>
      </c>
      <c r="C13" s="3">
        <v>66</v>
      </c>
      <c r="D13" s="4">
        <v>87.88</v>
      </c>
      <c r="E13" s="3">
        <v>281</v>
      </c>
      <c r="F13" s="3">
        <v>250</v>
      </c>
      <c r="G13" s="4">
        <v>112.4</v>
      </c>
    </row>
    <row r="14" spans="1:7" x14ac:dyDescent="0.2">
      <c r="A14" s="2" t="s">
        <v>30</v>
      </c>
      <c r="B14" s="3">
        <v>29</v>
      </c>
      <c r="C14" s="3">
        <v>10</v>
      </c>
      <c r="D14" s="4">
        <v>290</v>
      </c>
      <c r="E14" s="3">
        <v>233</v>
      </c>
      <c r="F14" s="3">
        <v>107</v>
      </c>
      <c r="G14" s="4">
        <v>217.76</v>
      </c>
    </row>
    <row r="15" spans="1:7" x14ac:dyDescent="0.2">
      <c r="A15" s="2" t="s">
        <v>29</v>
      </c>
      <c r="B15" s="3">
        <v>35</v>
      </c>
      <c r="C15" s="3">
        <v>18</v>
      </c>
      <c r="D15" s="4">
        <v>194.44</v>
      </c>
      <c r="E15" s="3">
        <v>199</v>
      </c>
      <c r="F15" s="3">
        <v>162</v>
      </c>
      <c r="G15" s="4">
        <v>122.84</v>
      </c>
    </row>
    <row r="16" spans="1:7" x14ac:dyDescent="0.2">
      <c r="A16" s="2" t="s">
        <v>24</v>
      </c>
      <c r="B16" s="3">
        <v>53</v>
      </c>
      <c r="C16" s="3">
        <v>14</v>
      </c>
      <c r="D16" s="4">
        <v>378.57</v>
      </c>
      <c r="E16" s="3">
        <v>146</v>
      </c>
      <c r="F16" s="3">
        <v>30</v>
      </c>
      <c r="G16" s="4">
        <v>486.67</v>
      </c>
    </row>
    <row r="17" spans="1:7" x14ac:dyDescent="0.2">
      <c r="A17" s="2" t="s">
        <v>13</v>
      </c>
      <c r="B17" s="3">
        <v>22</v>
      </c>
      <c r="C17" s="3">
        <v>7</v>
      </c>
      <c r="D17" s="4">
        <v>314.29000000000002</v>
      </c>
      <c r="E17" s="3">
        <v>81</v>
      </c>
      <c r="F17" s="3">
        <v>34</v>
      </c>
      <c r="G17" s="4">
        <v>238.24</v>
      </c>
    </row>
    <row r="18" spans="1:7" x14ac:dyDescent="0.2">
      <c r="A18" s="2" t="s">
        <v>23</v>
      </c>
      <c r="B18" s="3">
        <v>19</v>
      </c>
      <c r="C18" s="3">
        <v>6</v>
      </c>
      <c r="D18" s="4">
        <v>316.67</v>
      </c>
      <c r="E18" s="3">
        <v>78</v>
      </c>
      <c r="F18" s="3">
        <v>36</v>
      </c>
      <c r="G18" s="4">
        <v>216.67</v>
      </c>
    </row>
    <row r="19" spans="1:7" x14ac:dyDescent="0.2">
      <c r="A19" s="2" t="s">
        <v>18</v>
      </c>
      <c r="B19" s="3">
        <v>16</v>
      </c>
      <c r="C19" s="3">
        <v>10</v>
      </c>
      <c r="D19" s="4">
        <v>160</v>
      </c>
      <c r="E19" s="3">
        <v>51</v>
      </c>
      <c r="F19" s="3">
        <v>27</v>
      </c>
      <c r="G19" s="4">
        <v>188.89</v>
      </c>
    </row>
    <row r="20" spans="1:7" x14ac:dyDescent="0.2">
      <c r="A20" s="2" t="s">
        <v>19</v>
      </c>
      <c r="B20" s="3">
        <v>9</v>
      </c>
      <c r="C20" s="3">
        <v>0</v>
      </c>
      <c r="D20" s="4">
        <v>0</v>
      </c>
      <c r="E20" s="3">
        <v>38</v>
      </c>
      <c r="F20" s="3">
        <v>33</v>
      </c>
      <c r="G20" s="4">
        <v>115.15</v>
      </c>
    </row>
    <row r="21" spans="1:7" x14ac:dyDescent="0.2">
      <c r="A21" s="2" t="s">
        <v>3</v>
      </c>
      <c r="B21" s="3">
        <v>4</v>
      </c>
      <c r="C21" s="3">
        <v>10</v>
      </c>
      <c r="D21" s="4">
        <v>40</v>
      </c>
      <c r="E21" s="3">
        <v>35</v>
      </c>
      <c r="F21" s="3">
        <v>23</v>
      </c>
      <c r="G21" s="4">
        <v>152.16999999999999</v>
      </c>
    </row>
    <row r="22" spans="1:7" x14ac:dyDescent="0.2">
      <c r="A22" s="2" t="s">
        <v>15</v>
      </c>
      <c r="B22" s="3">
        <v>0</v>
      </c>
      <c r="C22" s="3">
        <v>13</v>
      </c>
      <c r="D22" s="4">
        <v>0</v>
      </c>
      <c r="E22" s="3">
        <v>34</v>
      </c>
      <c r="F22" s="3">
        <v>35</v>
      </c>
      <c r="G22" s="4">
        <v>97.14</v>
      </c>
    </row>
    <row r="23" spans="1:7" x14ac:dyDescent="0.2">
      <c r="A23" s="2" t="s">
        <v>2</v>
      </c>
      <c r="B23" s="3">
        <v>14</v>
      </c>
      <c r="C23" s="3">
        <v>6</v>
      </c>
      <c r="D23" s="4">
        <v>233.33</v>
      </c>
      <c r="E23" s="3">
        <v>33</v>
      </c>
      <c r="F23" s="3">
        <v>13</v>
      </c>
      <c r="G23" s="4">
        <v>253.85</v>
      </c>
    </row>
    <row r="24" spans="1:7" x14ac:dyDescent="0.2">
      <c r="A24" s="2" t="s">
        <v>16</v>
      </c>
      <c r="B24" s="3">
        <v>0</v>
      </c>
      <c r="C24" s="3">
        <v>0</v>
      </c>
      <c r="D24" s="4">
        <v>0</v>
      </c>
      <c r="E24" s="3">
        <v>30</v>
      </c>
      <c r="F24" s="3">
        <v>17</v>
      </c>
      <c r="G24" s="4">
        <v>176.47</v>
      </c>
    </row>
    <row r="25" spans="1:7" x14ac:dyDescent="0.2">
      <c r="A25" s="2" t="s">
        <v>17</v>
      </c>
      <c r="B25" s="3">
        <v>2</v>
      </c>
      <c r="C25" s="3">
        <v>1</v>
      </c>
      <c r="D25" s="4">
        <v>200</v>
      </c>
      <c r="E25" s="3">
        <v>30</v>
      </c>
      <c r="F25" s="3">
        <v>9</v>
      </c>
      <c r="G25" s="4">
        <v>333.33</v>
      </c>
    </row>
    <row r="26" spans="1:7" x14ac:dyDescent="0.2">
      <c r="A26" s="2" t="s">
        <v>7</v>
      </c>
      <c r="B26" s="3">
        <v>4</v>
      </c>
      <c r="C26" s="3">
        <v>3</v>
      </c>
      <c r="D26" s="4">
        <v>133.33000000000001</v>
      </c>
      <c r="E26" s="3">
        <v>25</v>
      </c>
      <c r="F26" s="3">
        <v>20</v>
      </c>
      <c r="G26" s="4">
        <v>125</v>
      </c>
    </row>
    <row r="27" spans="1:7" x14ac:dyDescent="0.2">
      <c r="A27" s="2" t="s">
        <v>22</v>
      </c>
      <c r="B27" s="3">
        <v>2</v>
      </c>
      <c r="C27" s="3">
        <v>9</v>
      </c>
      <c r="D27" s="4">
        <v>22.22</v>
      </c>
      <c r="E27" s="3">
        <v>24</v>
      </c>
      <c r="F27" s="3">
        <v>23</v>
      </c>
      <c r="G27" s="4">
        <v>104.35</v>
      </c>
    </row>
    <row r="28" spans="1:7" x14ac:dyDescent="0.2">
      <c r="A28" s="2" t="s">
        <v>12</v>
      </c>
      <c r="B28" s="3">
        <v>1</v>
      </c>
      <c r="C28" s="3">
        <v>0</v>
      </c>
      <c r="D28" s="4">
        <v>0</v>
      </c>
      <c r="E28" s="3">
        <v>19</v>
      </c>
      <c r="F28" s="3">
        <v>2</v>
      </c>
      <c r="G28" s="4">
        <v>950</v>
      </c>
    </row>
    <row r="29" spans="1:7" x14ac:dyDescent="0.2">
      <c r="A29" s="2" t="s">
        <v>4</v>
      </c>
      <c r="B29" s="3">
        <v>8</v>
      </c>
      <c r="C29" s="3">
        <v>4</v>
      </c>
      <c r="D29" s="4">
        <v>200</v>
      </c>
      <c r="E29" s="3">
        <v>18</v>
      </c>
      <c r="F29" s="3">
        <v>9</v>
      </c>
      <c r="G29" s="4">
        <v>200</v>
      </c>
    </row>
    <row r="30" spans="1:7" x14ac:dyDescent="0.2">
      <c r="A30" s="2" t="s">
        <v>8</v>
      </c>
      <c r="B30" s="3">
        <v>0</v>
      </c>
      <c r="C30" s="3">
        <v>0</v>
      </c>
      <c r="D30" s="4">
        <v>0</v>
      </c>
      <c r="E30" s="3">
        <v>16</v>
      </c>
      <c r="F30" s="3">
        <v>10</v>
      </c>
      <c r="G30" s="4">
        <v>160</v>
      </c>
    </row>
    <row r="31" spans="1:7" x14ac:dyDescent="0.2">
      <c r="A31" s="2" t="s">
        <v>5</v>
      </c>
      <c r="B31" s="3">
        <v>2</v>
      </c>
      <c r="C31" s="3">
        <v>2</v>
      </c>
      <c r="D31" s="4">
        <v>100</v>
      </c>
      <c r="E31" s="3">
        <v>16</v>
      </c>
      <c r="F31" s="3">
        <v>59</v>
      </c>
      <c r="G31" s="4">
        <v>27.12</v>
      </c>
    </row>
    <row r="32" spans="1:7" x14ac:dyDescent="0.2">
      <c r="A32" s="2" t="s">
        <v>10</v>
      </c>
      <c r="B32" s="3">
        <v>0</v>
      </c>
      <c r="C32" s="3">
        <v>0</v>
      </c>
      <c r="D32" s="4">
        <v>0</v>
      </c>
      <c r="E32" s="3">
        <v>14</v>
      </c>
      <c r="F32" s="3">
        <v>2</v>
      </c>
      <c r="G32" s="4">
        <v>700</v>
      </c>
    </row>
    <row r="33" spans="1:7" x14ac:dyDescent="0.2">
      <c r="A33" s="2" t="s">
        <v>20</v>
      </c>
      <c r="B33" s="3">
        <v>3</v>
      </c>
      <c r="C33" s="3">
        <v>0</v>
      </c>
      <c r="D33" s="4">
        <v>0</v>
      </c>
      <c r="E33" s="3">
        <v>10</v>
      </c>
      <c r="F33" s="3">
        <v>5</v>
      </c>
      <c r="G33" s="4">
        <v>200</v>
      </c>
    </row>
    <row r="34" spans="1:7" x14ac:dyDescent="0.2">
      <c r="A34" s="2" t="s">
        <v>14</v>
      </c>
      <c r="B34" s="3">
        <v>0</v>
      </c>
      <c r="C34" s="3">
        <v>0</v>
      </c>
      <c r="D34" s="4">
        <v>0</v>
      </c>
      <c r="E34" s="3">
        <v>8</v>
      </c>
      <c r="F34" s="3">
        <v>5</v>
      </c>
      <c r="G34" s="4">
        <v>160</v>
      </c>
    </row>
    <row r="35" spans="1:7" x14ac:dyDescent="0.2">
      <c r="A35" s="2" t="s">
        <v>28</v>
      </c>
      <c r="B35" s="3">
        <v>0</v>
      </c>
      <c r="C35" s="3">
        <v>0</v>
      </c>
      <c r="D35" s="4">
        <v>0</v>
      </c>
      <c r="E35" s="3">
        <v>8</v>
      </c>
      <c r="F35" s="3">
        <v>10</v>
      </c>
      <c r="G35" s="4">
        <v>80</v>
      </c>
    </row>
    <row r="36" spans="1:7" x14ac:dyDescent="0.2">
      <c r="A36" s="2" t="s">
        <v>21</v>
      </c>
      <c r="B36" s="3">
        <v>3</v>
      </c>
      <c r="C36" s="3">
        <v>0</v>
      </c>
      <c r="D36" s="4">
        <v>0</v>
      </c>
      <c r="E36" s="3">
        <v>7</v>
      </c>
      <c r="F36" s="3">
        <v>3</v>
      </c>
      <c r="G36" s="4">
        <v>233.33</v>
      </c>
    </row>
    <row r="37" spans="1:7" x14ac:dyDescent="0.2">
      <c r="A37" s="2" t="s">
        <v>9</v>
      </c>
      <c r="B37" s="3">
        <v>5</v>
      </c>
      <c r="C37" s="3">
        <v>0</v>
      </c>
      <c r="D37" s="4">
        <v>0</v>
      </c>
      <c r="E37" s="3">
        <v>6</v>
      </c>
      <c r="F37" s="3">
        <v>1</v>
      </c>
      <c r="G37" s="4">
        <v>600</v>
      </c>
    </row>
    <row r="38" spans="1:7" x14ac:dyDescent="0.2">
      <c r="A38" s="2" t="s">
        <v>1</v>
      </c>
      <c r="B38" s="3">
        <v>0</v>
      </c>
      <c r="C38" s="3">
        <v>0</v>
      </c>
      <c r="D38" s="4">
        <v>0</v>
      </c>
      <c r="E38" s="3">
        <v>4</v>
      </c>
      <c r="F38" s="3">
        <v>2</v>
      </c>
      <c r="G38" s="4">
        <v>200</v>
      </c>
    </row>
    <row r="39" spans="1:7" x14ac:dyDescent="0.2">
      <c r="A39" s="2" t="s">
        <v>11</v>
      </c>
      <c r="B39" s="3">
        <v>0</v>
      </c>
      <c r="C39" s="3">
        <v>0</v>
      </c>
      <c r="D39" s="4">
        <v>0</v>
      </c>
      <c r="E39" s="3">
        <v>3</v>
      </c>
      <c r="F39" s="3">
        <v>2</v>
      </c>
      <c r="G39" s="4">
        <v>150</v>
      </c>
    </row>
    <row r="40" spans="1:7" x14ac:dyDescent="0.2">
      <c r="A40" s="2" t="s">
        <v>6</v>
      </c>
      <c r="B40" s="3">
        <v>0</v>
      </c>
      <c r="C40" s="3">
        <v>0</v>
      </c>
      <c r="D40" s="4">
        <v>0</v>
      </c>
      <c r="E40" s="3">
        <v>1</v>
      </c>
      <c r="F40" s="3">
        <v>5</v>
      </c>
      <c r="G40" s="4">
        <v>20</v>
      </c>
    </row>
    <row r="42" spans="1:7" x14ac:dyDescent="0.2">
      <c r="A42" s="5" t="s">
        <v>0</v>
      </c>
      <c r="B42" s="9">
        <f>SUBTOTAL(109,B9:B40)</f>
        <v>1170</v>
      </c>
      <c r="C42" s="9">
        <f>SUBTOTAL(109,C9:C40)</f>
        <v>427</v>
      </c>
      <c r="D42" s="10">
        <f>IFERROR(SUM(B1:B40)/SUM(C1:C40)*100, 0)</f>
        <v>274.00468384074941</v>
      </c>
      <c r="E42" s="9">
        <f>SUBTOTAL(109,E9:E40)</f>
        <v>4362</v>
      </c>
      <c r="F42" s="9">
        <f>SUBTOTAL(109,F9:F40)</f>
        <v>1809</v>
      </c>
      <c r="G42" s="10">
        <f>IFERROR(SUM(E1:E40)/SUM(F1:F40)*100, 0)</f>
        <v>241.12769485903814</v>
      </c>
    </row>
  </sheetData>
  <pageMargins left="0.15748031496062992" right="0.15748031496062992" top="0.98425196850393704" bottom="0.98425196850393704" header="0.51181102362204722" footer="0.51181102362204722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BD9C-4138-4360-84FF-F43DE9B22F8F}">
  <dimension ref="A1:G42"/>
  <sheetViews>
    <sheetView workbookViewId="0">
      <pane ySplit="8" topLeftCell="A9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40.85546875" style="2" customWidth="1"/>
    <col min="2" max="2" width="9.42578125" style="2" customWidth="1"/>
    <col min="3" max="3" width="11.42578125" style="2" customWidth="1"/>
    <col min="4" max="4" width="10.140625" style="2" customWidth="1"/>
    <col min="5" max="5" width="10" style="2" customWidth="1"/>
    <col min="6" max="6" width="12" style="2" customWidth="1"/>
    <col min="7" max="7" width="8.7109375" style="2" customWidth="1"/>
    <col min="8" max="16384" width="8.8554687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65</v>
      </c>
    </row>
    <row r="4" spans="1:7" x14ac:dyDescent="0.2">
      <c r="A4" s="2" t="s">
        <v>66</v>
      </c>
    </row>
    <row r="5" spans="1:7" x14ac:dyDescent="0.2">
      <c r="A5" s="2" t="s">
        <v>40</v>
      </c>
    </row>
    <row r="6" spans="1:7" x14ac:dyDescent="0.2">
      <c r="A6" s="1" t="s">
        <v>67</v>
      </c>
    </row>
    <row r="7" spans="1:7" x14ac:dyDescent="0.2">
      <c r="B7" s="3"/>
      <c r="C7" s="3"/>
      <c r="D7" s="4"/>
      <c r="E7" s="3"/>
      <c r="F7" s="3"/>
      <c r="G7" s="4"/>
    </row>
    <row r="8" spans="1:7" ht="40.9" customHeight="1" x14ac:dyDescent="0.2">
      <c r="A8" s="11" t="s">
        <v>39</v>
      </c>
      <c r="B8" s="12" t="s">
        <v>38</v>
      </c>
      <c r="C8" s="12" t="s">
        <v>37</v>
      </c>
      <c r="D8" s="13" t="s">
        <v>36</v>
      </c>
      <c r="E8" s="12" t="s">
        <v>35</v>
      </c>
      <c r="F8" s="12" t="s">
        <v>34</v>
      </c>
      <c r="G8" s="13" t="s">
        <v>33</v>
      </c>
    </row>
    <row r="9" spans="1:7" x14ac:dyDescent="0.2">
      <c r="A9" s="2" t="s">
        <v>32</v>
      </c>
      <c r="B9" s="3">
        <v>747</v>
      </c>
      <c r="C9" s="3">
        <v>125</v>
      </c>
      <c r="D9" s="4">
        <v>597.6</v>
      </c>
      <c r="E9" s="3">
        <v>2018</v>
      </c>
      <c r="F9" s="3">
        <v>459</v>
      </c>
      <c r="G9" s="4">
        <v>439.65</v>
      </c>
    </row>
    <row r="10" spans="1:7" x14ac:dyDescent="0.2">
      <c r="A10" s="2" t="s">
        <v>31</v>
      </c>
      <c r="B10" s="3">
        <v>293</v>
      </c>
      <c r="C10" s="3">
        <v>81</v>
      </c>
      <c r="D10" s="4">
        <v>361.73</v>
      </c>
      <c r="E10" s="3">
        <v>942</v>
      </c>
      <c r="F10" s="3">
        <v>241</v>
      </c>
      <c r="G10" s="4">
        <v>390.87</v>
      </c>
    </row>
    <row r="11" spans="1:7" x14ac:dyDescent="0.2">
      <c r="A11" s="2" t="s">
        <v>26</v>
      </c>
      <c r="B11" s="3">
        <v>116</v>
      </c>
      <c r="C11" s="3">
        <v>38</v>
      </c>
      <c r="D11" s="4">
        <v>305.26</v>
      </c>
      <c r="E11" s="3">
        <v>544</v>
      </c>
      <c r="F11" s="3">
        <v>131</v>
      </c>
      <c r="G11" s="4">
        <v>415.27</v>
      </c>
    </row>
    <row r="12" spans="1:7" x14ac:dyDescent="0.2">
      <c r="A12" s="2" t="s">
        <v>27</v>
      </c>
      <c r="B12" s="3">
        <v>184</v>
      </c>
      <c r="C12" s="3">
        <v>4</v>
      </c>
      <c r="D12" s="4">
        <v>4600</v>
      </c>
      <c r="E12" s="3">
        <v>473</v>
      </c>
      <c r="F12" s="3">
        <v>43</v>
      </c>
      <c r="G12" s="4">
        <v>1100</v>
      </c>
    </row>
    <row r="13" spans="1:7" x14ac:dyDescent="0.2">
      <c r="A13" s="2" t="s">
        <v>30</v>
      </c>
      <c r="B13" s="3">
        <v>87</v>
      </c>
      <c r="C13" s="3">
        <v>18</v>
      </c>
      <c r="D13" s="4">
        <v>483.33</v>
      </c>
      <c r="E13" s="3">
        <v>456</v>
      </c>
      <c r="F13" s="3">
        <v>106</v>
      </c>
      <c r="G13" s="4">
        <v>430.19</v>
      </c>
    </row>
    <row r="14" spans="1:7" x14ac:dyDescent="0.2">
      <c r="A14" s="2" t="s">
        <v>29</v>
      </c>
      <c r="B14" s="3">
        <v>73</v>
      </c>
      <c r="C14" s="3">
        <v>21</v>
      </c>
      <c r="D14" s="4">
        <v>347.62</v>
      </c>
      <c r="E14" s="3">
        <v>418</v>
      </c>
      <c r="F14" s="3">
        <v>135</v>
      </c>
      <c r="G14" s="4">
        <v>309.63</v>
      </c>
    </row>
    <row r="15" spans="1:7" x14ac:dyDescent="0.2">
      <c r="A15" s="2" t="s">
        <v>24</v>
      </c>
      <c r="B15" s="3">
        <v>169</v>
      </c>
      <c r="C15" s="3">
        <v>23</v>
      </c>
      <c r="D15" s="4">
        <v>734.78</v>
      </c>
      <c r="E15" s="3">
        <v>392</v>
      </c>
      <c r="F15" s="3">
        <v>44</v>
      </c>
      <c r="G15" s="4">
        <v>890.91</v>
      </c>
    </row>
    <row r="16" spans="1:7" x14ac:dyDescent="0.2">
      <c r="A16" s="2" t="s">
        <v>25</v>
      </c>
      <c r="B16" s="3">
        <v>61</v>
      </c>
      <c r="C16" s="3">
        <v>111</v>
      </c>
      <c r="D16" s="4">
        <v>54.95</v>
      </c>
      <c r="E16" s="3">
        <v>323</v>
      </c>
      <c r="F16" s="3">
        <v>254</v>
      </c>
      <c r="G16" s="4">
        <v>127.17</v>
      </c>
    </row>
    <row r="17" spans="1:7" x14ac:dyDescent="0.2">
      <c r="A17" s="2" t="s">
        <v>23</v>
      </c>
      <c r="B17" s="3">
        <v>46</v>
      </c>
      <c r="C17" s="3">
        <v>3</v>
      </c>
      <c r="D17" s="4">
        <v>1533.33</v>
      </c>
      <c r="E17" s="3">
        <v>253</v>
      </c>
      <c r="F17" s="3">
        <v>40</v>
      </c>
      <c r="G17" s="4">
        <v>632.5</v>
      </c>
    </row>
    <row r="18" spans="1:7" x14ac:dyDescent="0.2">
      <c r="A18" s="2" t="s">
        <v>13</v>
      </c>
      <c r="B18" s="3">
        <v>14</v>
      </c>
      <c r="C18" s="3">
        <v>6</v>
      </c>
      <c r="D18" s="4">
        <v>233.33</v>
      </c>
      <c r="E18" s="3">
        <v>67</v>
      </c>
      <c r="F18" s="3">
        <v>28</v>
      </c>
      <c r="G18" s="4">
        <v>239.29</v>
      </c>
    </row>
    <row r="19" spans="1:7" x14ac:dyDescent="0.2">
      <c r="A19" s="2" t="s">
        <v>18</v>
      </c>
      <c r="B19" s="3">
        <v>12</v>
      </c>
      <c r="C19" s="3">
        <v>20</v>
      </c>
      <c r="D19" s="4">
        <v>60</v>
      </c>
      <c r="E19" s="3">
        <v>62</v>
      </c>
      <c r="F19" s="3">
        <v>48</v>
      </c>
      <c r="G19" s="4">
        <v>129.16999999999999</v>
      </c>
    </row>
    <row r="20" spans="1:7" x14ac:dyDescent="0.2">
      <c r="A20" s="2" t="s">
        <v>3</v>
      </c>
      <c r="B20" s="3">
        <v>0</v>
      </c>
      <c r="C20" s="3">
        <v>4</v>
      </c>
      <c r="D20" s="4">
        <v>0</v>
      </c>
      <c r="E20" s="3">
        <v>58</v>
      </c>
      <c r="F20" s="3">
        <v>20</v>
      </c>
      <c r="G20" s="4">
        <v>290</v>
      </c>
    </row>
    <row r="21" spans="1:7" x14ac:dyDescent="0.2">
      <c r="A21" s="2" t="s">
        <v>2</v>
      </c>
      <c r="B21" s="3">
        <v>22</v>
      </c>
      <c r="C21" s="3">
        <v>12</v>
      </c>
      <c r="D21" s="4">
        <v>183.33</v>
      </c>
      <c r="E21" s="3">
        <v>53</v>
      </c>
      <c r="F21" s="3">
        <v>16</v>
      </c>
      <c r="G21" s="4">
        <v>331.25</v>
      </c>
    </row>
    <row r="22" spans="1:7" x14ac:dyDescent="0.2">
      <c r="A22" s="2" t="s">
        <v>19</v>
      </c>
      <c r="B22" s="3">
        <v>7</v>
      </c>
      <c r="C22" s="3">
        <v>0</v>
      </c>
      <c r="D22" s="4">
        <v>0</v>
      </c>
      <c r="E22" s="3">
        <v>41</v>
      </c>
      <c r="F22" s="3">
        <v>39</v>
      </c>
      <c r="G22" s="4">
        <v>105.13</v>
      </c>
    </row>
    <row r="23" spans="1:7" x14ac:dyDescent="0.2">
      <c r="A23" s="2" t="s">
        <v>22</v>
      </c>
      <c r="B23" s="3">
        <v>10</v>
      </c>
      <c r="C23" s="3">
        <v>5</v>
      </c>
      <c r="D23" s="4">
        <v>200</v>
      </c>
      <c r="E23" s="3">
        <v>37</v>
      </c>
      <c r="F23" s="3">
        <v>27</v>
      </c>
      <c r="G23" s="4">
        <v>137.04</v>
      </c>
    </row>
    <row r="24" spans="1:7" x14ac:dyDescent="0.2">
      <c r="A24" s="2" t="s">
        <v>16</v>
      </c>
      <c r="B24" s="3">
        <v>5</v>
      </c>
      <c r="C24" s="3">
        <v>2</v>
      </c>
      <c r="D24" s="4">
        <v>250</v>
      </c>
      <c r="E24" s="3">
        <v>37</v>
      </c>
      <c r="F24" s="3">
        <v>21</v>
      </c>
      <c r="G24" s="4">
        <v>176.19</v>
      </c>
    </row>
    <row r="25" spans="1:7" x14ac:dyDescent="0.2">
      <c r="A25" s="2" t="s">
        <v>15</v>
      </c>
      <c r="B25" s="3">
        <v>4</v>
      </c>
      <c r="C25" s="3">
        <v>0</v>
      </c>
      <c r="D25" s="4">
        <v>0</v>
      </c>
      <c r="E25" s="3">
        <v>36</v>
      </c>
      <c r="F25" s="3">
        <v>17</v>
      </c>
      <c r="G25" s="4">
        <v>211.76</v>
      </c>
    </row>
    <row r="26" spans="1:7" x14ac:dyDescent="0.2">
      <c r="A26" s="2" t="s">
        <v>17</v>
      </c>
      <c r="B26" s="3">
        <v>0</v>
      </c>
      <c r="C26" s="3">
        <v>1</v>
      </c>
      <c r="D26" s="4">
        <v>0</v>
      </c>
      <c r="E26" s="3">
        <v>28</v>
      </c>
      <c r="F26" s="3">
        <v>11</v>
      </c>
      <c r="G26" s="4">
        <v>254.55</v>
      </c>
    </row>
    <row r="27" spans="1:7" x14ac:dyDescent="0.2">
      <c r="A27" s="2" t="s">
        <v>7</v>
      </c>
      <c r="B27" s="3">
        <v>2</v>
      </c>
      <c r="C27" s="3">
        <v>0</v>
      </c>
      <c r="D27" s="4">
        <v>0</v>
      </c>
      <c r="E27" s="3">
        <v>28</v>
      </c>
      <c r="F27" s="3">
        <v>15</v>
      </c>
      <c r="G27" s="4">
        <v>186.67</v>
      </c>
    </row>
    <row r="28" spans="1:7" x14ac:dyDescent="0.2">
      <c r="A28" s="2" t="s">
        <v>8</v>
      </c>
      <c r="B28" s="3">
        <v>3</v>
      </c>
      <c r="C28" s="3">
        <v>0</v>
      </c>
      <c r="D28" s="4">
        <v>0</v>
      </c>
      <c r="E28" s="3">
        <v>19</v>
      </c>
      <c r="F28" s="3">
        <v>8</v>
      </c>
      <c r="G28" s="4">
        <v>237.5</v>
      </c>
    </row>
    <row r="29" spans="1:7" x14ac:dyDescent="0.2">
      <c r="A29" s="2" t="s">
        <v>12</v>
      </c>
      <c r="B29" s="3">
        <v>0</v>
      </c>
      <c r="C29" s="3">
        <v>0</v>
      </c>
      <c r="D29" s="4">
        <v>0</v>
      </c>
      <c r="E29" s="3">
        <v>15</v>
      </c>
      <c r="F29" s="3">
        <v>0</v>
      </c>
      <c r="G29" s="4">
        <v>0</v>
      </c>
    </row>
    <row r="30" spans="1:7" x14ac:dyDescent="0.2">
      <c r="A30" s="2" t="s">
        <v>20</v>
      </c>
      <c r="B30" s="3">
        <v>2</v>
      </c>
      <c r="C30" s="3">
        <v>0</v>
      </c>
      <c r="D30" s="4">
        <v>0</v>
      </c>
      <c r="E30" s="3">
        <v>12</v>
      </c>
      <c r="F30" s="3">
        <v>3</v>
      </c>
      <c r="G30" s="4">
        <v>400</v>
      </c>
    </row>
    <row r="31" spans="1:7" x14ac:dyDescent="0.2">
      <c r="A31" s="2" t="s">
        <v>14</v>
      </c>
      <c r="B31" s="3">
        <v>0</v>
      </c>
      <c r="C31" s="3">
        <v>0</v>
      </c>
      <c r="D31" s="4">
        <v>0</v>
      </c>
      <c r="E31" s="3">
        <v>12</v>
      </c>
      <c r="F31" s="3">
        <v>6</v>
      </c>
      <c r="G31" s="4">
        <v>200</v>
      </c>
    </row>
    <row r="32" spans="1:7" x14ac:dyDescent="0.2">
      <c r="A32" s="2" t="s">
        <v>4</v>
      </c>
      <c r="B32" s="3">
        <v>7</v>
      </c>
      <c r="C32" s="3">
        <v>0</v>
      </c>
      <c r="D32" s="4">
        <v>0</v>
      </c>
      <c r="E32" s="3">
        <v>11</v>
      </c>
      <c r="F32" s="3">
        <v>4</v>
      </c>
      <c r="G32" s="4">
        <v>275</v>
      </c>
    </row>
    <row r="33" spans="1:7" x14ac:dyDescent="0.2">
      <c r="A33" s="2" t="s">
        <v>10</v>
      </c>
      <c r="B33" s="3">
        <v>0</v>
      </c>
      <c r="C33" s="3">
        <v>0</v>
      </c>
      <c r="D33" s="4">
        <v>0</v>
      </c>
      <c r="E33" s="3">
        <v>11</v>
      </c>
      <c r="F33" s="3">
        <v>1</v>
      </c>
      <c r="G33" s="4">
        <v>1100</v>
      </c>
    </row>
    <row r="34" spans="1:7" x14ac:dyDescent="0.2">
      <c r="A34" s="2" t="s">
        <v>6</v>
      </c>
      <c r="B34" s="3">
        <v>0</v>
      </c>
      <c r="C34" s="3">
        <v>0</v>
      </c>
      <c r="D34" s="4">
        <v>0</v>
      </c>
      <c r="E34" s="3">
        <v>10</v>
      </c>
      <c r="F34" s="3">
        <v>6</v>
      </c>
      <c r="G34" s="4">
        <v>166.67</v>
      </c>
    </row>
    <row r="35" spans="1:7" x14ac:dyDescent="0.2">
      <c r="A35" s="2" t="s">
        <v>5</v>
      </c>
      <c r="B35" s="3">
        <v>0</v>
      </c>
      <c r="C35" s="3">
        <v>2</v>
      </c>
      <c r="D35" s="4">
        <v>0</v>
      </c>
      <c r="E35" s="3">
        <v>8</v>
      </c>
      <c r="F35" s="3">
        <v>52</v>
      </c>
      <c r="G35" s="4">
        <v>15.38</v>
      </c>
    </row>
    <row r="36" spans="1:7" x14ac:dyDescent="0.2">
      <c r="A36" s="2" t="s">
        <v>21</v>
      </c>
      <c r="B36" s="3">
        <v>2</v>
      </c>
      <c r="C36" s="3">
        <v>5</v>
      </c>
      <c r="D36" s="4">
        <v>40</v>
      </c>
      <c r="E36" s="3">
        <v>7</v>
      </c>
      <c r="F36" s="3">
        <v>8</v>
      </c>
      <c r="G36" s="4">
        <v>87.5</v>
      </c>
    </row>
    <row r="37" spans="1:7" x14ac:dyDescent="0.2">
      <c r="A37" s="2" t="s">
        <v>28</v>
      </c>
      <c r="B37" s="3">
        <v>0</v>
      </c>
      <c r="C37" s="3">
        <v>0</v>
      </c>
      <c r="D37" s="4">
        <v>0</v>
      </c>
      <c r="E37" s="3">
        <v>6</v>
      </c>
      <c r="F37" s="3">
        <v>9</v>
      </c>
      <c r="G37" s="4">
        <v>66.67</v>
      </c>
    </row>
    <row r="38" spans="1:7" x14ac:dyDescent="0.2">
      <c r="A38" s="2" t="s">
        <v>9</v>
      </c>
      <c r="B38" s="3">
        <v>0</v>
      </c>
      <c r="C38" s="3">
        <v>0</v>
      </c>
      <c r="D38" s="4">
        <v>0</v>
      </c>
      <c r="E38" s="3">
        <v>3</v>
      </c>
      <c r="F38" s="3">
        <v>1</v>
      </c>
      <c r="G38" s="4">
        <v>300</v>
      </c>
    </row>
    <row r="39" spans="1:7" x14ac:dyDescent="0.2">
      <c r="A39" s="2" t="s">
        <v>1</v>
      </c>
      <c r="B39" s="3">
        <v>0</v>
      </c>
      <c r="C39" s="3">
        <v>0</v>
      </c>
      <c r="D39" s="4">
        <v>0</v>
      </c>
      <c r="E39" s="3">
        <v>2</v>
      </c>
      <c r="F39" s="3">
        <v>2</v>
      </c>
      <c r="G39" s="4">
        <v>100</v>
      </c>
    </row>
    <row r="40" spans="1:7" x14ac:dyDescent="0.2">
      <c r="A40" s="2" t="s">
        <v>11</v>
      </c>
      <c r="B40" s="3">
        <v>0</v>
      </c>
      <c r="C40" s="3">
        <v>0</v>
      </c>
      <c r="D40" s="4">
        <v>0</v>
      </c>
      <c r="E40" s="3">
        <v>0</v>
      </c>
      <c r="F40" s="3">
        <v>0</v>
      </c>
      <c r="G40" s="4">
        <v>0</v>
      </c>
    </row>
    <row r="42" spans="1:7" x14ac:dyDescent="0.2">
      <c r="A42" s="14" t="s">
        <v>0</v>
      </c>
      <c r="B42" s="15">
        <f>SUBTOTAL(109,B9:B40)</f>
        <v>1866</v>
      </c>
      <c r="C42" s="15">
        <f>SUBTOTAL(109,C9:C40)</f>
        <v>481</v>
      </c>
      <c r="D42" s="16">
        <f>IFERROR(SUM(B1:B40)/SUM(C1:C40)*100, 0)</f>
        <v>387.94178794178794</v>
      </c>
      <c r="E42" s="15">
        <f>SUBTOTAL(109,E9:E40)</f>
        <v>6382</v>
      </c>
      <c r="F42" s="15">
        <f>SUBTOTAL(109,F9:F40)</f>
        <v>1795</v>
      </c>
      <c r="G42" s="16">
        <f>IFERROR(SUM(E1:E40)/SUM(F1:F40)*100, 0)</f>
        <v>355.54317548746519</v>
      </c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48E8-8F31-4E35-942C-48703A47E07E}">
  <dimension ref="A1:G42"/>
  <sheetViews>
    <sheetView workbookViewId="0">
      <pane ySplit="8" topLeftCell="A24" activePane="bottomLeft" state="frozen"/>
      <selection pane="bottomLeft" activeCell="A6" sqref="A6"/>
    </sheetView>
  </sheetViews>
  <sheetFormatPr defaultColWidth="8.85546875" defaultRowHeight="12.75" customHeight="1" x14ac:dyDescent="0.2"/>
  <cols>
    <col min="1" max="1" width="39.28515625" style="2" customWidth="1"/>
    <col min="2" max="2" width="9.28515625" style="2" customWidth="1"/>
    <col min="3" max="3" width="12" style="2" customWidth="1"/>
    <col min="4" max="4" width="9.28515625" style="2" customWidth="1"/>
    <col min="5" max="5" width="9.85546875" style="2" customWidth="1"/>
    <col min="6" max="6" width="11.7109375" style="2" customWidth="1"/>
    <col min="7" max="7" width="10.5703125" style="2" customWidth="1"/>
    <col min="8" max="16384" width="8.85546875" style="2"/>
  </cols>
  <sheetData>
    <row r="1" spans="1:7" x14ac:dyDescent="0.2">
      <c r="A1" s="2" t="s">
        <v>42</v>
      </c>
    </row>
    <row r="2" spans="1:7" x14ac:dyDescent="0.2">
      <c r="A2" s="2" t="s">
        <v>41</v>
      </c>
    </row>
    <row r="3" spans="1:7" x14ac:dyDescent="0.2">
      <c r="A3" s="2" t="s">
        <v>68</v>
      </c>
    </row>
    <row r="4" spans="1:7" x14ac:dyDescent="0.2">
      <c r="A4" s="2" t="s">
        <v>69</v>
      </c>
    </row>
    <row r="5" spans="1:7" x14ac:dyDescent="0.2">
      <c r="A5" s="2" t="s">
        <v>40</v>
      </c>
    </row>
    <row r="6" spans="1:7" x14ac:dyDescent="0.2">
      <c r="A6" s="1" t="s">
        <v>70</v>
      </c>
    </row>
    <row r="7" spans="1:7" x14ac:dyDescent="0.2">
      <c r="B7" s="3"/>
      <c r="C7" s="3"/>
      <c r="D7" s="4"/>
      <c r="E7" s="3"/>
      <c r="F7" s="3"/>
      <c r="G7" s="4"/>
    </row>
    <row r="8" spans="1:7" ht="43.9" customHeight="1" x14ac:dyDescent="0.2">
      <c r="A8" s="11" t="s">
        <v>39</v>
      </c>
      <c r="B8" s="12" t="s">
        <v>38</v>
      </c>
      <c r="C8" s="12" t="s">
        <v>37</v>
      </c>
      <c r="D8" s="13" t="s">
        <v>36</v>
      </c>
      <c r="E8" s="12" t="s">
        <v>35</v>
      </c>
      <c r="F8" s="12" t="s">
        <v>34</v>
      </c>
      <c r="G8" s="13" t="s">
        <v>33</v>
      </c>
    </row>
    <row r="9" spans="1:7" x14ac:dyDescent="0.2">
      <c r="A9" s="2" t="s">
        <v>32</v>
      </c>
      <c r="B9" s="3">
        <v>366</v>
      </c>
      <c r="C9" s="3">
        <v>102</v>
      </c>
      <c r="D9" s="4">
        <v>358.82</v>
      </c>
      <c r="E9" s="3">
        <v>1540</v>
      </c>
      <c r="F9" s="3">
        <v>425</v>
      </c>
      <c r="G9" s="4">
        <v>362.35</v>
      </c>
    </row>
    <row r="10" spans="1:7" x14ac:dyDescent="0.2">
      <c r="A10" s="2" t="s">
        <v>26</v>
      </c>
      <c r="B10" s="3">
        <v>207</v>
      </c>
      <c r="C10" s="3">
        <v>40</v>
      </c>
      <c r="D10" s="4">
        <v>517.5</v>
      </c>
      <c r="E10" s="3">
        <v>1131</v>
      </c>
      <c r="F10" s="3">
        <v>113</v>
      </c>
      <c r="G10" s="4">
        <v>1000.88</v>
      </c>
    </row>
    <row r="11" spans="1:7" x14ac:dyDescent="0.2">
      <c r="A11" s="2" t="s">
        <v>31</v>
      </c>
      <c r="B11" s="3">
        <v>182</v>
      </c>
      <c r="C11" s="3">
        <v>226</v>
      </c>
      <c r="D11" s="4">
        <v>80.53</v>
      </c>
      <c r="E11" s="3">
        <v>1078</v>
      </c>
      <c r="F11" s="3">
        <v>388</v>
      </c>
      <c r="G11" s="4">
        <v>277.83999999999997</v>
      </c>
    </row>
    <row r="12" spans="1:7" x14ac:dyDescent="0.2">
      <c r="A12" s="2" t="s">
        <v>29</v>
      </c>
      <c r="B12" s="3">
        <v>41</v>
      </c>
      <c r="C12" s="3">
        <v>30</v>
      </c>
      <c r="D12" s="4">
        <v>136.66999999999999</v>
      </c>
      <c r="E12" s="3">
        <v>614</v>
      </c>
      <c r="F12" s="3">
        <v>175</v>
      </c>
      <c r="G12" s="4">
        <v>350.86</v>
      </c>
    </row>
    <row r="13" spans="1:7" x14ac:dyDescent="0.2">
      <c r="A13" s="2" t="s">
        <v>27</v>
      </c>
      <c r="B13" s="3">
        <v>117</v>
      </c>
      <c r="C13" s="3">
        <v>5</v>
      </c>
      <c r="D13" s="4">
        <v>2340</v>
      </c>
      <c r="E13" s="3">
        <v>466</v>
      </c>
      <c r="F13" s="3">
        <v>37</v>
      </c>
      <c r="G13" s="4">
        <v>1259.46</v>
      </c>
    </row>
    <row r="14" spans="1:7" x14ac:dyDescent="0.2">
      <c r="A14" s="2" t="s">
        <v>30</v>
      </c>
      <c r="B14" s="3">
        <v>88</v>
      </c>
      <c r="C14" s="3">
        <v>24</v>
      </c>
      <c r="D14" s="4">
        <v>366.67</v>
      </c>
      <c r="E14" s="3">
        <v>452</v>
      </c>
      <c r="F14" s="3">
        <v>140</v>
      </c>
      <c r="G14" s="4">
        <v>322.86</v>
      </c>
    </row>
    <row r="15" spans="1:7" x14ac:dyDescent="0.2">
      <c r="A15" s="2" t="s">
        <v>24</v>
      </c>
      <c r="B15" s="3">
        <v>121</v>
      </c>
      <c r="C15" s="3">
        <v>19</v>
      </c>
      <c r="D15" s="4">
        <v>636.84</v>
      </c>
      <c r="E15" s="3">
        <v>379</v>
      </c>
      <c r="F15" s="3">
        <v>40</v>
      </c>
      <c r="G15" s="4">
        <v>947.5</v>
      </c>
    </row>
    <row r="16" spans="1:7" x14ac:dyDescent="0.2">
      <c r="A16" s="2" t="s">
        <v>25</v>
      </c>
      <c r="B16" s="3">
        <v>75</v>
      </c>
      <c r="C16" s="3">
        <v>89</v>
      </c>
      <c r="D16" s="4">
        <v>84.27</v>
      </c>
      <c r="E16" s="3">
        <v>312</v>
      </c>
      <c r="F16" s="3">
        <v>210</v>
      </c>
      <c r="G16" s="4">
        <v>148.57</v>
      </c>
    </row>
    <row r="17" spans="1:7" x14ac:dyDescent="0.2">
      <c r="A17" s="2" t="s">
        <v>23</v>
      </c>
      <c r="B17" s="3">
        <v>61</v>
      </c>
      <c r="C17" s="3">
        <v>8</v>
      </c>
      <c r="D17" s="4">
        <v>762.5</v>
      </c>
      <c r="E17" s="3">
        <v>221</v>
      </c>
      <c r="F17" s="3">
        <v>48</v>
      </c>
      <c r="G17" s="4">
        <v>460.42</v>
      </c>
    </row>
    <row r="18" spans="1:7" x14ac:dyDescent="0.2">
      <c r="A18" s="2" t="s">
        <v>13</v>
      </c>
      <c r="B18" s="3">
        <v>11</v>
      </c>
      <c r="C18" s="3">
        <v>9</v>
      </c>
      <c r="D18" s="4">
        <v>122.22</v>
      </c>
      <c r="E18" s="3">
        <v>71</v>
      </c>
      <c r="F18" s="3">
        <v>33</v>
      </c>
      <c r="G18" s="4">
        <v>215.15</v>
      </c>
    </row>
    <row r="19" spans="1:7" x14ac:dyDescent="0.2">
      <c r="A19" s="2" t="s">
        <v>18</v>
      </c>
      <c r="B19" s="3">
        <v>12</v>
      </c>
      <c r="C19" s="3">
        <v>10</v>
      </c>
      <c r="D19" s="4">
        <v>120</v>
      </c>
      <c r="E19" s="3">
        <v>61</v>
      </c>
      <c r="F19" s="3">
        <v>40</v>
      </c>
      <c r="G19" s="4">
        <v>152.5</v>
      </c>
    </row>
    <row r="20" spans="1:7" x14ac:dyDescent="0.2">
      <c r="A20" s="2" t="s">
        <v>19</v>
      </c>
      <c r="B20" s="3">
        <v>2</v>
      </c>
      <c r="C20" s="3">
        <v>6</v>
      </c>
      <c r="D20" s="4">
        <v>33.33</v>
      </c>
      <c r="E20" s="3">
        <v>55</v>
      </c>
      <c r="F20" s="3">
        <v>33</v>
      </c>
      <c r="G20" s="4">
        <v>166.67</v>
      </c>
    </row>
    <row r="21" spans="1:7" x14ac:dyDescent="0.2">
      <c r="A21" s="2" t="s">
        <v>3</v>
      </c>
      <c r="B21" s="3">
        <v>8</v>
      </c>
      <c r="C21" s="3">
        <v>11</v>
      </c>
      <c r="D21" s="4">
        <v>72.73</v>
      </c>
      <c r="E21" s="3">
        <v>54</v>
      </c>
      <c r="F21" s="3">
        <v>26</v>
      </c>
      <c r="G21" s="4">
        <v>207.69</v>
      </c>
    </row>
    <row r="22" spans="1:7" x14ac:dyDescent="0.2">
      <c r="A22" s="2" t="s">
        <v>22</v>
      </c>
      <c r="B22" s="3">
        <v>2</v>
      </c>
      <c r="C22" s="3">
        <v>4</v>
      </c>
      <c r="D22" s="4">
        <v>50</v>
      </c>
      <c r="E22" s="3">
        <v>31</v>
      </c>
      <c r="F22" s="3">
        <v>33</v>
      </c>
      <c r="G22" s="4">
        <v>93.94</v>
      </c>
    </row>
    <row r="23" spans="1:7" x14ac:dyDescent="0.2">
      <c r="A23" s="2" t="s">
        <v>17</v>
      </c>
      <c r="B23" s="3">
        <v>0</v>
      </c>
      <c r="C23" s="3">
        <v>2</v>
      </c>
      <c r="D23" s="4">
        <v>0</v>
      </c>
      <c r="E23" s="3">
        <v>30</v>
      </c>
      <c r="F23" s="3">
        <v>9</v>
      </c>
      <c r="G23" s="4">
        <v>333.33</v>
      </c>
    </row>
    <row r="24" spans="1:7" x14ac:dyDescent="0.2">
      <c r="A24" s="2" t="s">
        <v>15</v>
      </c>
      <c r="B24" s="3">
        <v>0</v>
      </c>
      <c r="C24" s="3">
        <v>9</v>
      </c>
      <c r="D24" s="4">
        <v>0</v>
      </c>
      <c r="E24" s="3">
        <v>28</v>
      </c>
      <c r="F24" s="3">
        <v>16</v>
      </c>
      <c r="G24" s="4">
        <v>175</v>
      </c>
    </row>
    <row r="25" spans="1:7" x14ac:dyDescent="0.2">
      <c r="A25" s="2" t="s">
        <v>10</v>
      </c>
      <c r="B25" s="3">
        <v>4</v>
      </c>
      <c r="C25" s="3">
        <v>0</v>
      </c>
      <c r="D25" s="4">
        <v>0</v>
      </c>
      <c r="E25" s="3">
        <v>28</v>
      </c>
      <c r="F25" s="3">
        <v>3</v>
      </c>
      <c r="G25" s="4">
        <v>933.33</v>
      </c>
    </row>
    <row r="26" spans="1:7" x14ac:dyDescent="0.2">
      <c r="A26" s="2" t="s">
        <v>16</v>
      </c>
      <c r="B26" s="3">
        <v>0</v>
      </c>
      <c r="C26" s="3">
        <v>2</v>
      </c>
      <c r="D26" s="4">
        <v>0</v>
      </c>
      <c r="E26" s="3">
        <v>21</v>
      </c>
      <c r="F26" s="3">
        <v>15</v>
      </c>
      <c r="G26" s="4">
        <v>140</v>
      </c>
    </row>
    <row r="27" spans="1:7" x14ac:dyDescent="0.2">
      <c r="A27" s="2" t="s">
        <v>4</v>
      </c>
      <c r="B27" s="3">
        <v>16</v>
      </c>
      <c r="C27" s="3">
        <v>5</v>
      </c>
      <c r="D27" s="4">
        <v>320</v>
      </c>
      <c r="E27" s="3">
        <v>19</v>
      </c>
      <c r="F27" s="3">
        <v>11</v>
      </c>
      <c r="G27" s="4">
        <v>172.73</v>
      </c>
    </row>
    <row r="28" spans="1:7" x14ac:dyDescent="0.2">
      <c r="A28" s="2" t="s">
        <v>2</v>
      </c>
      <c r="B28" s="3">
        <v>2</v>
      </c>
      <c r="C28" s="3">
        <v>11</v>
      </c>
      <c r="D28" s="4">
        <v>18.18</v>
      </c>
      <c r="E28" s="3">
        <v>18</v>
      </c>
      <c r="F28" s="3">
        <v>19</v>
      </c>
      <c r="G28" s="4">
        <v>94.74</v>
      </c>
    </row>
    <row r="29" spans="1:7" x14ac:dyDescent="0.2">
      <c r="A29" s="2" t="s">
        <v>20</v>
      </c>
      <c r="B29" s="3">
        <v>2</v>
      </c>
      <c r="C29" s="3">
        <v>2</v>
      </c>
      <c r="D29" s="4">
        <v>100</v>
      </c>
      <c r="E29" s="3">
        <v>17</v>
      </c>
      <c r="F29" s="3">
        <v>5</v>
      </c>
      <c r="G29" s="4">
        <v>340</v>
      </c>
    </row>
    <row r="30" spans="1:7" x14ac:dyDescent="0.2">
      <c r="A30" s="2" t="s">
        <v>7</v>
      </c>
      <c r="B30" s="3">
        <v>0</v>
      </c>
      <c r="C30" s="3">
        <v>2</v>
      </c>
      <c r="D30" s="4">
        <v>0</v>
      </c>
      <c r="E30" s="3">
        <v>16</v>
      </c>
      <c r="F30" s="3">
        <v>7</v>
      </c>
      <c r="G30" s="4">
        <v>228.57</v>
      </c>
    </row>
    <row r="31" spans="1:7" x14ac:dyDescent="0.2">
      <c r="A31" s="2" t="s">
        <v>8</v>
      </c>
      <c r="B31" s="3">
        <v>4</v>
      </c>
      <c r="C31" s="3">
        <v>4</v>
      </c>
      <c r="D31" s="4">
        <v>100</v>
      </c>
      <c r="E31" s="3">
        <v>15</v>
      </c>
      <c r="F31" s="3">
        <v>8</v>
      </c>
      <c r="G31" s="4">
        <v>187.5</v>
      </c>
    </row>
    <row r="32" spans="1:7" x14ac:dyDescent="0.2">
      <c r="A32" s="2" t="s">
        <v>12</v>
      </c>
      <c r="B32" s="3">
        <v>0</v>
      </c>
      <c r="C32" s="3">
        <v>0</v>
      </c>
      <c r="D32" s="4">
        <v>0</v>
      </c>
      <c r="E32" s="3">
        <v>14</v>
      </c>
      <c r="F32" s="3">
        <v>0</v>
      </c>
      <c r="G32" s="4">
        <v>0</v>
      </c>
    </row>
    <row r="33" spans="1:7" x14ac:dyDescent="0.2">
      <c r="A33" s="2" t="s">
        <v>6</v>
      </c>
      <c r="B33" s="3">
        <v>1</v>
      </c>
      <c r="C33" s="3">
        <v>1</v>
      </c>
      <c r="D33" s="4">
        <v>100</v>
      </c>
      <c r="E33" s="3">
        <v>14</v>
      </c>
      <c r="F33" s="3">
        <v>6</v>
      </c>
      <c r="G33" s="4">
        <v>233.33</v>
      </c>
    </row>
    <row r="34" spans="1:7" x14ac:dyDescent="0.2">
      <c r="A34" s="2" t="s">
        <v>21</v>
      </c>
      <c r="B34" s="3">
        <v>2</v>
      </c>
      <c r="C34" s="3">
        <v>1</v>
      </c>
      <c r="D34" s="4">
        <v>200</v>
      </c>
      <c r="E34" s="3">
        <v>11</v>
      </c>
      <c r="F34" s="3">
        <v>7</v>
      </c>
      <c r="G34" s="4">
        <v>157.13999999999999</v>
      </c>
    </row>
    <row r="35" spans="1:7" x14ac:dyDescent="0.2">
      <c r="A35" s="2" t="s">
        <v>5</v>
      </c>
      <c r="B35" s="3">
        <v>3</v>
      </c>
      <c r="C35" s="3">
        <v>3</v>
      </c>
      <c r="D35" s="4">
        <v>100</v>
      </c>
      <c r="E35" s="3">
        <v>7</v>
      </c>
      <c r="F35" s="3">
        <v>57</v>
      </c>
      <c r="G35" s="4">
        <v>12.28</v>
      </c>
    </row>
    <row r="36" spans="1:7" x14ac:dyDescent="0.2">
      <c r="A36" s="2" t="s">
        <v>14</v>
      </c>
      <c r="B36" s="3">
        <v>2</v>
      </c>
      <c r="C36" s="3">
        <v>0</v>
      </c>
      <c r="D36" s="4">
        <v>0</v>
      </c>
      <c r="E36" s="3">
        <v>7</v>
      </c>
      <c r="F36" s="3">
        <v>6</v>
      </c>
      <c r="G36" s="4">
        <v>116.67</v>
      </c>
    </row>
    <row r="37" spans="1:7" x14ac:dyDescent="0.2">
      <c r="A37" s="2" t="s">
        <v>28</v>
      </c>
      <c r="B37" s="3">
        <v>0</v>
      </c>
      <c r="C37" s="3">
        <v>0</v>
      </c>
      <c r="D37" s="4">
        <v>0</v>
      </c>
      <c r="E37" s="3">
        <v>7</v>
      </c>
      <c r="F37" s="3">
        <v>6</v>
      </c>
      <c r="G37" s="4">
        <v>116.67</v>
      </c>
    </row>
    <row r="38" spans="1:7" x14ac:dyDescent="0.2">
      <c r="A38" s="2" t="s">
        <v>11</v>
      </c>
      <c r="B38" s="3">
        <v>0</v>
      </c>
      <c r="C38" s="3">
        <v>1</v>
      </c>
      <c r="D38" s="4">
        <v>0</v>
      </c>
      <c r="E38" s="3">
        <v>5</v>
      </c>
      <c r="F38" s="3">
        <v>3</v>
      </c>
      <c r="G38" s="4">
        <v>166.67</v>
      </c>
    </row>
    <row r="39" spans="1:7" x14ac:dyDescent="0.2">
      <c r="A39" s="2" t="s">
        <v>1</v>
      </c>
      <c r="B39" s="3">
        <v>2</v>
      </c>
      <c r="C39" s="3">
        <v>0</v>
      </c>
      <c r="D39" s="4">
        <v>0</v>
      </c>
      <c r="E39" s="3">
        <v>2</v>
      </c>
      <c r="F39" s="3">
        <v>0</v>
      </c>
      <c r="G39" s="4">
        <v>0</v>
      </c>
    </row>
    <row r="40" spans="1:7" x14ac:dyDescent="0.2">
      <c r="A40" s="2" t="s">
        <v>9</v>
      </c>
      <c r="B40" s="3">
        <v>0</v>
      </c>
      <c r="C40" s="3">
        <v>0</v>
      </c>
      <c r="D40" s="4">
        <v>0</v>
      </c>
      <c r="E40" s="3">
        <v>1</v>
      </c>
      <c r="F40" s="3">
        <v>1</v>
      </c>
      <c r="G40" s="4">
        <v>100</v>
      </c>
    </row>
    <row r="42" spans="1:7" x14ac:dyDescent="0.2">
      <c r="A42" s="14" t="s">
        <v>0</v>
      </c>
      <c r="B42" s="15">
        <f>SUBTOTAL(109,B9:B40)</f>
        <v>1331</v>
      </c>
      <c r="C42" s="15">
        <f>SUBTOTAL(109,C9:C40)</f>
        <v>626</v>
      </c>
      <c r="D42" s="16">
        <f>IFERROR(SUM(B1:B40)/SUM(C1:C40)*100, 0)</f>
        <v>212.61980830670927</v>
      </c>
      <c r="E42" s="15">
        <f>SUBTOTAL(109,E9:E40)</f>
        <v>6725</v>
      </c>
      <c r="F42" s="15">
        <f>SUBTOTAL(109,F9:F40)</f>
        <v>1920</v>
      </c>
      <c r="G42" s="16">
        <f>IFERROR(SUM(E1:E40)/SUM(F1:F40)*100, 0)</f>
        <v>350.26041666666663</v>
      </c>
    </row>
  </sheetData>
  <pageMargins left="0.15748031496062992" right="0.15748031496062992" top="0.39370078740157483" bottom="0.39370078740157483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53</vt:i4>
      </vt:variant>
      <vt:variant>
        <vt:lpstr>Imenovani rasponi</vt:lpstr>
      </vt:variant>
      <vt:variant>
        <vt:i4>51</vt:i4>
      </vt:variant>
    </vt:vector>
  </HeadingPairs>
  <TitlesOfParts>
    <vt:vector size="104" baseType="lpstr">
      <vt:lpstr>Na.dan.03.01.</vt:lpstr>
      <vt:lpstr>10.01.</vt:lpstr>
      <vt:lpstr>17.01.</vt:lpstr>
      <vt:lpstr>24.01.</vt:lpstr>
      <vt:lpstr>31.01.</vt:lpstr>
      <vt:lpstr>07.02.</vt:lpstr>
      <vt:lpstr>14.02.</vt:lpstr>
      <vt:lpstr>21.02.</vt:lpstr>
      <vt:lpstr>28.02.</vt:lpstr>
      <vt:lpstr>07.03.</vt:lpstr>
      <vt:lpstr>14.03.</vt:lpstr>
      <vt:lpstr>21.03.</vt:lpstr>
      <vt:lpstr>28.03.</vt:lpstr>
      <vt:lpstr>04.04.</vt:lpstr>
      <vt:lpstr>11.04.</vt:lpstr>
      <vt:lpstr>18.04.</vt:lpstr>
      <vt:lpstr>25.04.</vt:lpstr>
      <vt:lpstr>02.05.</vt:lpstr>
      <vt:lpstr>09.05.</vt:lpstr>
      <vt:lpstr>16.05.</vt:lpstr>
      <vt:lpstr>23.05.</vt:lpstr>
      <vt:lpstr>30.05.</vt:lpstr>
      <vt:lpstr>06.06.</vt:lpstr>
      <vt:lpstr>13.06.</vt:lpstr>
      <vt:lpstr>20.06.</vt:lpstr>
      <vt:lpstr>27.06.</vt:lpstr>
      <vt:lpstr>04.07.</vt:lpstr>
      <vt:lpstr>11.07.</vt:lpstr>
      <vt:lpstr>18.07.</vt:lpstr>
      <vt:lpstr>25.07.</vt:lpstr>
      <vt:lpstr>01.08.</vt:lpstr>
      <vt:lpstr>08.08.</vt:lpstr>
      <vt:lpstr>15.08.</vt:lpstr>
      <vt:lpstr>22.08.</vt:lpstr>
      <vt:lpstr>29.08.</vt:lpstr>
      <vt:lpstr>05.09.</vt:lpstr>
      <vt:lpstr>12.09.</vt:lpstr>
      <vt:lpstr>19.09.</vt:lpstr>
      <vt:lpstr>26.09.</vt:lpstr>
      <vt:lpstr>03.10.</vt:lpstr>
      <vt:lpstr>10.10.</vt:lpstr>
      <vt:lpstr>17.10.</vt:lpstr>
      <vt:lpstr>24.10.</vt:lpstr>
      <vt:lpstr>31.10.</vt:lpstr>
      <vt:lpstr>07.11.</vt:lpstr>
      <vt:lpstr>14.11.</vt:lpstr>
      <vt:lpstr>21.11.</vt:lpstr>
      <vt:lpstr>28.11.</vt:lpstr>
      <vt:lpstr>05.12.</vt:lpstr>
      <vt:lpstr>12.12.</vt:lpstr>
      <vt:lpstr>19.12.</vt:lpstr>
      <vt:lpstr>List3</vt:lpstr>
      <vt:lpstr>List4</vt:lpstr>
      <vt:lpstr>'01.08.'!Ispis_naslova</vt:lpstr>
      <vt:lpstr>'02.05.'!Ispis_naslova</vt:lpstr>
      <vt:lpstr>'03.10.'!Ispis_naslova</vt:lpstr>
      <vt:lpstr>'04.04.'!Ispis_naslova</vt:lpstr>
      <vt:lpstr>'04.07.'!Ispis_naslova</vt:lpstr>
      <vt:lpstr>'05.09.'!Ispis_naslova</vt:lpstr>
      <vt:lpstr>'05.12.'!Ispis_naslova</vt:lpstr>
      <vt:lpstr>'06.06.'!Ispis_naslova</vt:lpstr>
      <vt:lpstr>'07.02.'!Ispis_naslova</vt:lpstr>
      <vt:lpstr>'07.03.'!Ispis_naslova</vt:lpstr>
      <vt:lpstr>'07.11.'!Ispis_naslova</vt:lpstr>
      <vt:lpstr>'08.08.'!Ispis_naslova</vt:lpstr>
      <vt:lpstr>'09.05.'!Ispis_naslova</vt:lpstr>
      <vt:lpstr>'10.01.'!Ispis_naslova</vt:lpstr>
      <vt:lpstr>'10.10.'!Ispis_naslova</vt:lpstr>
      <vt:lpstr>'11.04.'!Ispis_naslova</vt:lpstr>
      <vt:lpstr>'11.07.'!Ispis_naslova</vt:lpstr>
      <vt:lpstr>'12.09.'!Ispis_naslova</vt:lpstr>
      <vt:lpstr>'12.12.'!Ispis_naslova</vt:lpstr>
      <vt:lpstr>'13.06.'!Ispis_naslova</vt:lpstr>
      <vt:lpstr>'14.02.'!Ispis_naslova</vt:lpstr>
      <vt:lpstr>'14.03.'!Ispis_naslova</vt:lpstr>
      <vt:lpstr>'14.11.'!Ispis_naslova</vt:lpstr>
      <vt:lpstr>'15.08.'!Ispis_naslova</vt:lpstr>
      <vt:lpstr>'16.05.'!Ispis_naslova</vt:lpstr>
      <vt:lpstr>'17.01.'!Ispis_naslova</vt:lpstr>
      <vt:lpstr>'17.10.'!Ispis_naslova</vt:lpstr>
      <vt:lpstr>'18.04.'!Ispis_naslova</vt:lpstr>
      <vt:lpstr>'18.07.'!Ispis_naslova</vt:lpstr>
      <vt:lpstr>'19.09.'!Ispis_naslova</vt:lpstr>
      <vt:lpstr>'19.12.'!Ispis_naslova</vt:lpstr>
      <vt:lpstr>'20.06.'!Ispis_naslova</vt:lpstr>
      <vt:lpstr>'21.02.'!Ispis_naslova</vt:lpstr>
      <vt:lpstr>'21.03.'!Ispis_naslova</vt:lpstr>
      <vt:lpstr>'21.11.'!Ispis_naslova</vt:lpstr>
      <vt:lpstr>'22.08.'!Ispis_naslova</vt:lpstr>
      <vt:lpstr>'23.05.'!Ispis_naslova</vt:lpstr>
      <vt:lpstr>'24.01.'!Ispis_naslova</vt:lpstr>
      <vt:lpstr>'24.10.'!Ispis_naslova</vt:lpstr>
      <vt:lpstr>'25.04.'!Ispis_naslova</vt:lpstr>
      <vt:lpstr>'25.07.'!Ispis_naslova</vt:lpstr>
      <vt:lpstr>'26.09.'!Ispis_naslova</vt:lpstr>
      <vt:lpstr>'27.06.'!Ispis_naslova</vt:lpstr>
      <vt:lpstr>'28.02.'!Ispis_naslova</vt:lpstr>
      <vt:lpstr>'28.03.'!Ispis_naslova</vt:lpstr>
      <vt:lpstr>'28.11.'!Ispis_naslova</vt:lpstr>
      <vt:lpstr>'29.08.'!Ispis_naslova</vt:lpstr>
      <vt:lpstr>'30.05.'!Ispis_naslova</vt:lpstr>
      <vt:lpstr>'31.01.'!Ispis_naslova</vt:lpstr>
      <vt:lpstr>'31.10.'!Ispis_naslova</vt:lpstr>
      <vt:lpstr>Na.dan.03.01.!Ispis_naslova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2022-12-21T09:10:12Z</dcterms:modified>
</cp:coreProperties>
</file>