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markovic\Documents\web_STATISTIKA\"/>
    </mc:Choice>
  </mc:AlternateContent>
  <xr:revisionPtr revIDLastSave="0" documentId="13_ncr:1_{40367BF2-3A40-477D-987C-3AE5C8A66E84}" xr6:coauthVersionLast="47" xr6:coauthVersionMax="47" xr10:uidLastSave="{00000000-0000-0000-0000-000000000000}"/>
  <bookViews>
    <workbookView xWindow="-120" yWindow="-120" windowWidth="29040" windowHeight="15720" firstSheet="18" activeTab="33" xr2:uid="{00000000-000D-0000-FFFF-FFFF00000000}"/>
  </bookViews>
  <sheets>
    <sheet name="03.01." sheetId="2" r:id="rId1"/>
    <sheet name="09.01." sheetId="3" r:id="rId2"/>
    <sheet name="16.01." sheetId="4" r:id="rId3"/>
    <sheet name="23.01." sheetId="5" r:id="rId4"/>
    <sheet name="30.01." sheetId="6" r:id="rId5"/>
    <sheet name="06.02." sheetId="7" r:id="rId6"/>
    <sheet name="13.02." sheetId="8" r:id="rId7"/>
    <sheet name="20.02." sheetId="9" r:id="rId8"/>
    <sheet name="27.02." sheetId="10" r:id="rId9"/>
    <sheet name="06.03." sheetId="11" r:id="rId10"/>
    <sheet name="13.03." sheetId="12" r:id="rId11"/>
    <sheet name="20.03." sheetId="13" r:id="rId12"/>
    <sheet name="27.03." sheetId="14" r:id="rId13"/>
    <sheet name="03.04." sheetId="15" r:id="rId14"/>
    <sheet name="10.04." sheetId="16" r:id="rId15"/>
    <sheet name="17.04." sheetId="17" r:id="rId16"/>
    <sheet name="24.04." sheetId="18" r:id="rId17"/>
    <sheet name="01.05." sheetId="19" r:id="rId18"/>
    <sheet name="08.05." sheetId="20" r:id="rId19"/>
    <sheet name="15.05." sheetId="21" r:id="rId20"/>
    <sheet name="22.05." sheetId="22" r:id="rId21"/>
    <sheet name="29.05." sheetId="23" r:id="rId22"/>
    <sheet name="05.06." sheetId="24" r:id="rId23"/>
    <sheet name="12.06." sheetId="25" r:id="rId24"/>
    <sheet name="19.06." sheetId="26" r:id="rId25"/>
    <sheet name="26.06." sheetId="27" r:id="rId26"/>
    <sheet name="03.07." sheetId="28" r:id="rId27"/>
    <sheet name="10.07." sheetId="29" r:id="rId28"/>
    <sheet name="17.07." sheetId="30" r:id="rId29"/>
    <sheet name="24.07." sheetId="31" r:id="rId30"/>
    <sheet name="31.07." sheetId="32" r:id="rId31"/>
    <sheet name="07.08." sheetId="33" r:id="rId32"/>
    <sheet name="14.08." sheetId="34" r:id="rId33"/>
    <sheet name="21.08." sheetId="35" r:id="rId34"/>
    <sheet name="Sheet1" sheetId="1" r:id="rId35"/>
  </sheets>
  <definedNames>
    <definedName name="_xlnm.Print_Titles" localSheetId="17">'01.05.'!$1:$8</definedName>
    <definedName name="_xlnm.Print_Titles" localSheetId="0">'03.01.'!$1:$8</definedName>
    <definedName name="_xlnm.Print_Titles" localSheetId="13">'03.04.'!$1:$8</definedName>
    <definedName name="_xlnm.Print_Titles" localSheetId="26">'03.07.'!$1:$8</definedName>
    <definedName name="_xlnm.Print_Titles" localSheetId="22">'05.06.'!$1:$8</definedName>
    <definedName name="_xlnm.Print_Titles" localSheetId="5">'06.02.'!$1:$8</definedName>
    <definedName name="_xlnm.Print_Titles" localSheetId="9">'06.03.'!$1:$8</definedName>
    <definedName name="_xlnm.Print_Titles" localSheetId="31">'07.08.'!$1:$8</definedName>
    <definedName name="_xlnm.Print_Titles" localSheetId="18">'08.05.'!$1:$8</definedName>
    <definedName name="_xlnm.Print_Titles" localSheetId="1">'09.01.'!$1:$8</definedName>
    <definedName name="_xlnm.Print_Titles" localSheetId="14">'10.04.'!$1:$8</definedName>
    <definedName name="_xlnm.Print_Titles" localSheetId="27">'10.07.'!$1:$8</definedName>
    <definedName name="_xlnm.Print_Titles" localSheetId="23">'12.06.'!$1:$8</definedName>
    <definedName name="_xlnm.Print_Titles" localSheetId="6">'13.02.'!$1:$8</definedName>
    <definedName name="_xlnm.Print_Titles" localSheetId="10">'13.03.'!$1:$8</definedName>
    <definedName name="_xlnm.Print_Titles" localSheetId="32">'14.08.'!$1:$8</definedName>
    <definedName name="_xlnm.Print_Titles" localSheetId="19">'15.05.'!$1:$8</definedName>
    <definedName name="_xlnm.Print_Titles" localSheetId="2">'16.01.'!$1:$8</definedName>
    <definedName name="_xlnm.Print_Titles" localSheetId="15">'17.04.'!$1:$8</definedName>
    <definedName name="_xlnm.Print_Titles" localSheetId="28">'17.07.'!$1:$8</definedName>
    <definedName name="_xlnm.Print_Titles" localSheetId="24">'19.06.'!$1:$8</definedName>
    <definedName name="_xlnm.Print_Titles" localSheetId="7">'20.02.'!$1:$8</definedName>
    <definedName name="_xlnm.Print_Titles" localSheetId="11">'20.03.'!$1:$8</definedName>
    <definedName name="_xlnm.Print_Titles" localSheetId="33">'21.08.'!$1:$8</definedName>
    <definedName name="_xlnm.Print_Titles" localSheetId="20">'22.05.'!$1:$8</definedName>
    <definedName name="_xlnm.Print_Titles" localSheetId="3">'23.01.'!$1:$8</definedName>
    <definedName name="_xlnm.Print_Titles" localSheetId="16">'24.04.'!$1:$8</definedName>
    <definedName name="_xlnm.Print_Titles" localSheetId="29">'24.07.'!$1:$8</definedName>
    <definedName name="_xlnm.Print_Titles" localSheetId="25">'26.06.'!$1:$8</definedName>
    <definedName name="_xlnm.Print_Titles" localSheetId="8">'27.02.'!$1:$8</definedName>
    <definedName name="_xlnm.Print_Titles" localSheetId="12">'27.03.'!$1:$8</definedName>
    <definedName name="_xlnm.Print_Titles" localSheetId="21">'29.05.'!$1:$8</definedName>
    <definedName name="_xlnm.Print_Titles" localSheetId="4">'30.01.'!$1:$8</definedName>
    <definedName name="_xlnm.Print_Titles" localSheetId="30">'31.07.'!$1:$8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35" l="1"/>
  <c r="E37" i="35"/>
  <c r="G42" i="35" s="1"/>
  <c r="C37" i="35"/>
  <c r="B37" i="35"/>
  <c r="F42" i="35"/>
  <c r="C42" i="35"/>
  <c r="B42" i="35"/>
  <c r="F37" i="34"/>
  <c r="E37" i="34"/>
  <c r="G42" i="34" s="1"/>
  <c r="C37" i="34"/>
  <c r="C42" i="34" s="1"/>
  <c r="B37" i="34"/>
  <c r="B42" i="34" s="1"/>
  <c r="F42" i="34"/>
  <c r="E42" i="34"/>
  <c r="D42" i="34"/>
  <c r="F37" i="33"/>
  <c r="F42" i="33" s="1"/>
  <c r="E37" i="33"/>
  <c r="G42" i="33" s="1"/>
  <c r="C37" i="33"/>
  <c r="C42" i="33" s="1"/>
  <c r="B37" i="33"/>
  <c r="D42" i="33" s="1"/>
  <c r="F37" i="32"/>
  <c r="F42" i="32" s="1"/>
  <c r="E37" i="32"/>
  <c r="C37" i="32"/>
  <c r="D42" i="32" s="1"/>
  <c r="E42" i="32"/>
  <c r="C42" i="32"/>
  <c r="B42" i="32"/>
  <c r="F37" i="31"/>
  <c r="F42" i="31" s="1"/>
  <c r="E37" i="31"/>
  <c r="B37" i="31"/>
  <c r="D42" i="31" s="1"/>
  <c r="E42" i="31"/>
  <c r="C42" i="31"/>
  <c r="B42" i="31"/>
  <c r="F37" i="30"/>
  <c r="F42" i="30" s="1"/>
  <c r="E37" i="30"/>
  <c r="G42" i="30" s="1"/>
  <c r="C37" i="30"/>
  <c r="B37" i="30"/>
  <c r="B42" i="30" s="1"/>
  <c r="C42" i="30"/>
  <c r="F37" i="29"/>
  <c r="F42" i="29" s="1"/>
  <c r="E37" i="29"/>
  <c r="E42" i="29" s="1"/>
  <c r="C37" i="29"/>
  <c r="D42" i="29" s="1"/>
  <c r="B42" i="29"/>
  <c r="F37" i="28"/>
  <c r="E37" i="28"/>
  <c r="E42" i="28" s="1"/>
  <c r="C37" i="28"/>
  <c r="B37" i="28"/>
  <c r="D42" i="28" s="1"/>
  <c r="C42" i="28"/>
  <c r="F37" i="27"/>
  <c r="E37" i="27"/>
  <c r="G42" i="27" s="1"/>
  <c r="B37" i="27"/>
  <c r="D42" i="27" s="1"/>
  <c r="F42" i="27"/>
  <c r="C42" i="27"/>
  <c r="F37" i="26"/>
  <c r="F42" i="26" s="1"/>
  <c r="E37" i="26"/>
  <c r="G42" i="26" s="1"/>
  <c r="D42" i="26"/>
  <c r="C42" i="26"/>
  <c r="B42" i="26"/>
  <c r="F38" i="25"/>
  <c r="E38" i="25"/>
  <c r="G42" i="25" s="1"/>
  <c r="C38" i="25"/>
  <c r="F42" i="25"/>
  <c r="E42" i="25"/>
  <c r="D42" i="25"/>
  <c r="C42" i="25"/>
  <c r="B42" i="25"/>
  <c r="F38" i="24"/>
  <c r="G42" i="24" s="1"/>
  <c r="E38" i="24"/>
  <c r="E42" i="24" s="1"/>
  <c r="D42" i="24"/>
  <c r="C42" i="24"/>
  <c r="B42" i="24"/>
  <c r="F38" i="23"/>
  <c r="E38" i="23"/>
  <c r="E42" i="23" s="1"/>
  <c r="B38" i="23"/>
  <c r="D42" i="23" s="1"/>
  <c r="C42" i="23"/>
  <c r="F40" i="22"/>
  <c r="F42" i="22" s="1"/>
  <c r="E39" i="22"/>
  <c r="E42" i="22" s="1"/>
  <c r="B39" i="22"/>
  <c r="D42" i="22" s="1"/>
  <c r="C42" i="22"/>
  <c r="F37" i="21"/>
  <c r="F42" i="21" s="1"/>
  <c r="C37" i="21"/>
  <c r="E42" i="21"/>
  <c r="D42" i="21"/>
  <c r="C42" i="21"/>
  <c r="B42" i="21"/>
  <c r="F28" i="20"/>
  <c r="C28" i="20"/>
  <c r="C42" i="20" s="1"/>
  <c r="G42" i="20"/>
  <c r="F42" i="20"/>
  <c r="E42" i="20"/>
  <c r="D42" i="20"/>
  <c r="B42" i="20"/>
  <c r="E29" i="19"/>
  <c r="E42" i="19" s="1"/>
  <c r="F42" i="19"/>
  <c r="D42" i="19"/>
  <c r="C42" i="19"/>
  <c r="B42" i="19"/>
  <c r="G42" i="18"/>
  <c r="F42" i="18"/>
  <c r="E42" i="18"/>
  <c r="D42" i="18"/>
  <c r="C42" i="18"/>
  <c r="B42" i="18"/>
  <c r="F32" i="17"/>
  <c r="G42" i="17" s="1"/>
  <c r="E42" i="17"/>
  <c r="D42" i="17"/>
  <c r="C42" i="17"/>
  <c r="B42" i="17"/>
  <c r="E42" i="16"/>
  <c r="F31" i="16"/>
  <c r="F42" i="16" s="1"/>
  <c r="E31" i="16"/>
  <c r="C31" i="16"/>
  <c r="C42" i="16" s="1"/>
  <c r="B31" i="16"/>
  <c r="B42" i="16" s="1"/>
  <c r="F22" i="15"/>
  <c r="G42" i="15" s="1"/>
  <c r="E42" i="15"/>
  <c r="D42" i="15"/>
  <c r="C42" i="15"/>
  <c r="B42" i="15"/>
  <c r="F22" i="14"/>
  <c r="F42" i="14" s="1"/>
  <c r="E22" i="14"/>
  <c r="E42" i="14" s="1"/>
  <c r="D42" i="14"/>
  <c r="C42" i="14"/>
  <c r="B42" i="14"/>
  <c r="G42" i="13"/>
  <c r="F42" i="13"/>
  <c r="E42" i="13"/>
  <c r="D42" i="13"/>
  <c r="C42" i="13"/>
  <c r="B42" i="13"/>
  <c r="G42" i="12"/>
  <c r="F42" i="12"/>
  <c r="E42" i="12"/>
  <c r="D42" i="12"/>
  <c r="C42" i="12"/>
  <c r="B42" i="12"/>
  <c r="G42" i="11"/>
  <c r="F42" i="11"/>
  <c r="E42" i="11"/>
  <c r="D42" i="11"/>
  <c r="C42" i="11"/>
  <c r="B42" i="11"/>
  <c r="G42" i="10"/>
  <c r="F42" i="10"/>
  <c r="E42" i="10"/>
  <c r="D42" i="10"/>
  <c r="C42" i="10"/>
  <c r="B42" i="10"/>
  <c r="F21" i="9"/>
  <c r="G42" i="9" s="1"/>
  <c r="C21" i="9"/>
  <c r="C42" i="9" s="1"/>
  <c r="E42" i="9"/>
  <c r="B42" i="9"/>
  <c r="F22" i="8"/>
  <c r="F42" i="8" s="1"/>
  <c r="C22" i="8"/>
  <c r="D42" i="8" s="1"/>
  <c r="E42" i="8"/>
  <c r="B42" i="8"/>
  <c r="G42" i="7"/>
  <c r="F42" i="7"/>
  <c r="E42" i="7"/>
  <c r="D42" i="7"/>
  <c r="C42" i="7"/>
  <c r="B42" i="7"/>
  <c r="G42" i="6"/>
  <c r="F42" i="6"/>
  <c r="E42" i="6"/>
  <c r="D42" i="6"/>
  <c r="C42" i="6"/>
  <c r="B42" i="6"/>
  <c r="G42" i="5"/>
  <c r="F42" i="5"/>
  <c r="E42" i="5"/>
  <c r="D42" i="5"/>
  <c r="C42" i="5"/>
  <c r="B42" i="5"/>
  <c r="F21" i="4"/>
  <c r="G42" i="4" s="1"/>
  <c r="C21" i="4"/>
  <c r="C42" i="4" s="1"/>
  <c r="E42" i="4"/>
  <c r="B42" i="4"/>
  <c r="G42" i="3"/>
  <c r="F42" i="3"/>
  <c r="E42" i="3"/>
  <c r="D42" i="3"/>
  <c r="C42" i="3"/>
  <c r="B42" i="3"/>
  <c r="F19" i="2"/>
  <c r="G42" i="2" s="1"/>
  <c r="F42" i="2"/>
  <c r="E42" i="2"/>
  <c r="D42" i="2"/>
  <c r="C42" i="2"/>
  <c r="B42" i="2"/>
  <c r="E42" i="35" l="1"/>
  <c r="D42" i="35"/>
  <c r="C42" i="8"/>
  <c r="F42" i="17"/>
  <c r="B42" i="22"/>
  <c r="F42" i="24"/>
  <c r="E42" i="26"/>
  <c r="E42" i="27"/>
  <c r="C42" i="29"/>
  <c r="D42" i="30"/>
  <c r="G42" i="32"/>
  <c r="D42" i="4"/>
  <c r="G42" i="21"/>
  <c r="B42" i="28"/>
  <c r="G42" i="28"/>
  <c r="E42" i="30"/>
  <c r="E42" i="33"/>
  <c r="B42" i="33"/>
  <c r="G42" i="31"/>
  <c r="G42" i="8"/>
  <c r="D42" i="9"/>
  <c r="G42" i="14"/>
  <c r="F42" i="15"/>
  <c r="G42" i="16"/>
  <c r="G42" i="19"/>
  <c r="G42" i="29"/>
  <c r="F42" i="28"/>
  <c r="B42" i="27"/>
  <c r="G42" i="23"/>
  <c r="F42" i="23"/>
  <c r="B42" i="23"/>
  <c r="G42" i="22"/>
  <c r="D42" i="16"/>
  <c r="F42" i="9"/>
  <c r="F42" i="4"/>
</calcChain>
</file>

<file path=xl/sharedStrings.xml><?xml version="1.0" encoding="utf-8"?>
<sst xmlns="http://schemas.openxmlformats.org/spreadsheetml/2006/main" count="1564" uniqueCount="146">
  <si>
    <t xml:space="preserve">Naziv izvještaja: Turistički promet po turističkim zajednicama </t>
  </si>
  <si>
    <t>Izvještaj izradio: istarska</t>
  </si>
  <si>
    <t>Vrijeme ažurnosti podataka: 3.1.2023. 7:09</t>
  </si>
  <si>
    <t>Vrijeme izrade: 3.1.2023. 8:43</t>
  </si>
  <si>
    <t>Parametri izvještaja</t>
  </si>
  <si>
    <t>Turistička zajednica</t>
  </si>
  <si>
    <t>Dolasci ukupno</t>
  </si>
  <si>
    <t>Usporedba dolasci ukupno</t>
  </si>
  <si>
    <t>Indeks dolasci ukupno</t>
  </si>
  <si>
    <t>Noćenja ukupno</t>
  </si>
  <si>
    <t>Usporedba noćenja ukupno</t>
  </si>
  <si>
    <t>Indeks noćenja ukupno</t>
  </si>
  <si>
    <t>Turistička zajednica grada - Rovinj</t>
  </si>
  <si>
    <t>Turistička zajednica grada - Poreč</t>
  </si>
  <si>
    <t>Turistička zajednica općine - Vrsar</t>
  </si>
  <si>
    <t>Turistička zajednica grada - Pula</t>
  </si>
  <si>
    <t>Turistička zajednica grada - Novigrad</t>
  </si>
  <si>
    <t>Turistička zajednica grada - Umag</t>
  </si>
  <si>
    <t>Turistička zajednica općine - Medulin</t>
  </si>
  <si>
    <t>Turistička zajednica grada - Buje</t>
  </si>
  <si>
    <t>Turistička zajednica grada - Labin</t>
  </si>
  <si>
    <t>Turistička zajednica općine - Funtana</t>
  </si>
  <si>
    <t>Turistička zajednica grada - Buzet</t>
  </si>
  <si>
    <t>Turistička zajednica grada - Vodnjan</t>
  </si>
  <si>
    <t>Turistička zajednica općine - Ližnjan</t>
  </si>
  <si>
    <t>Turistička zajednica općine - Tar-Vabriga</t>
  </si>
  <si>
    <t>Turistička zajednica općine - Svetvinčenat</t>
  </si>
  <si>
    <t>Turistička zajednica općine - Vižinada</t>
  </si>
  <si>
    <t>Turistička zajednica općine - Žminj</t>
  </si>
  <si>
    <t>Turistička zajednica općine - Marčana</t>
  </si>
  <si>
    <t>Turistička zajednica općine - Oprtalj</t>
  </si>
  <si>
    <t>Turistička zajednica općine - Fažana</t>
  </si>
  <si>
    <t>Turistička zajednica općine - Bale</t>
  </si>
  <si>
    <t>Turistička zajednica općine - Kršan</t>
  </si>
  <si>
    <t>Turistička zajednica općine - Višnjan</t>
  </si>
  <si>
    <t>Turistička zajednica općine - Brtonigla</t>
  </si>
  <si>
    <t>Turistička zajednica općine - Motovun</t>
  </si>
  <si>
    <t>Turistička zajednica općine - Raša</t>
  </si>
  <si>
    <t>Turistička zajednica općine - Sveta Nedelja</t>
  </si>
  <si>
    <t>Turistička zajednica općine - Kanfanar</t>
  </si>
  <si>
    <t>Turistička zajednica općine - Barban</t>
  </si>
  <si>
    <t>Turistička zajednica općine - Grožnjan</t>
  </si>
  <si>
    <t>Ukupno:</t>
  </si>
  <si>
    <t>Turistička zajednica područja - Sred. Istra</t>
  </si>
  <si>
    <t>Turistička zajednica općine - Kašt.-Labinci</t>
  </si>
  <si>
    <t>Datum: 2.1.2023. Usporedba: 3.1.2022.</t>
  </si>
  <si>
    <t>Vrijeme ažurnosti podataka: 10.1.2023. 7:07</t>
  </si>
  <si>
    <t>Vrijeme izrade: 10.1.2023. 9:20</t>
  </si>
  <si>
    <t>Turistička zajednica općine - Kaštelir-Labinci</t>
  </si>
  <si>
    <t>Datum: 9.1.2023. Usporedba: 10.1.2022.</t>
  </si>
  <si>
    <t>Vrijeme ažurnosti podataka: 17.1.2023. 7:42</t>
  </si>
  <si>
    <t>Vrijeme izrade: 17.1.2023. 12:41</t>
  </si>
  <si>
    <t>Datum: 16.1.2023. Usporedba: 17.1.2022.</t>
  </si>
  <si>
    <t>Vrijeme ažurnosti podataka: 24.1.2023. 7:42</t>
  </si>
  <si>
    <t>Vrijeme izrade: 24.1.2023. 9:30</t>
  </si>
  <si>
    <t>Turistička zajednica područja - Središnja Istra</t>
  </si>
  <si>
    <t>Datum: 23.1.2023. Usporedba: 24.1.2022.</t>
  </si>
  <si>
    <t>Vrijeme ažurnosti podataka: 31.1.2023. 7:15</t>
  </si>
  <si>
    <t>Vrijeme izrade: 31.1.2023. 13:54</t>
  </si>
  <si>
    <t>Datum: 30.1.2023. Usporedba: 31.1.2022.</t>
  </si>
  <si>
    <t>Vrijeme ažurnosti podataka: 7.2.2023. 7:46</t>
  </si>
  <si>
    <t>Vrijeme izrade: 7.2.2023. 12:00</t>
  </si>
  <si>
    <t>Datum: 6.2.2023. Usporedba: 7.2.2022.</t>
  </si>
  <si>
    <t>Vrijeme ažurnosti podataka: 14.2.2023. 7:22</t>
  </si>
  <si>
    <t>Vrijeme izrade: 14.2.2023. 11:23</t>
  </si>
  <si>
    <t>Datum: 13.2.2023. Usporedba: 14.2.2022.</t>
  </si>
  <si>
    <t>Vrijeme ažurnosti podataka: 21.2.2023. 6:59</t>
  </si>
  <si>
    <t>Vrijeme izrade: 21.2.2023. 8:34</t>
  </si>
  <si>
    <t>Datum: 20.2.2023. Usporedba: 21.2.2022.</t>
  </si>
  <si>
    <t>Vrijeme ažurnosti podataka: 28.2.2023. 7:03</t>
  </si>
  <si>
    <t>Vrijeme izrade: 28.2.2023. 9:46</t>
  </si>
  <si>
    <t>Datum: 27.2.2023. Usporedba: 28.2.2022.</t>
  </si>
  <si>
    <t>Vrijeme ažurnosti podataka: 7.3.2023. 7:06</t>
  </si>
  <si>
    <t>Vrijeme izrade: 7.3.2023. 9:39</t>
  </si>
  <si>
    <t>Datum: 6.3.2023. Usporedba: 7.3.2022.</t>
  </si>
  <si>
    <t>Vrijeme ažurnosti podataka: 14.3.2023. 7:54</t>
  </si>
  <si>
    <t>Vrijeme izrade: 14.3.2023. 13:04</t>
  </si>
  <si>
    <t>Datum: 13.3.2023. Usporedba: 14.3.2022.</t>
  </si>
  <si>
    <t>Vrijeme ažurnosti podataka: 21.3.2023. 8:13</t>
  </si>
  <si>
    <t>Vrijeme izrade: 22.3.2023. 8:59</t>
  </si>
  <si>
    <t>Datum: 20.3.2023. Usporedba: 21.3.2022.</t>
  </si>
  <si>
    <t>Vrijeme ažurnosti podataka: 4.4.2023. 7:23</t>
  </si>
  <si>
    <t>Vrijeme izrade: 4.4.2023. 11:14</t>
  </si>
  <si>
    <t>Datum: 27.3.2023. Usporedba: 28.3.2022.</t>
  </si>
  <si>
    <t>Vrijeme izrade: 4.4.2023. 11:10</t>
  </si>
  <si>
    <t>Datum: 3.4.2023. Usporedba: 4.4.2022.</t>
  </si>
  <si>
    <t>Vrijeme ažurnosti podataka: 11.4.2023. 7:09</t>
  </si>
  <si>
    <t>Vrijeme izrade: 11.4.2023. 10:17</t>
  </si>
  <si>
    <t>Datum: 10.4.2023. Usporedba: 11.4.2022.</t>
  </si>
  <si>
    <t>Vrijeme ažurnosti podataka: 18.4.2023. 7:04</t>
  </si>
  <si>
    <t>Vrijeme izrade: 18.4.2023. 11:18</t>
  </si>
  <si>
    <t>Datum: 17.4.2023. Usporedba: 18.4.2022.</t>
  </si>
  <si>
    <t>Vrijeme ažurnosti podataka: 25.4.2023. 7:11</t>
  </si>
  <si>
    <t>Vrijeme izrade: 25.4.2023. 12:10</t>
  </si>
  <si>
    <t>Datum: 24.4.2023. Usporedba: 25.4.2022.</t>
  </si>
  <si>
    <t>Vrijeme ažurnosti podataka: 3.5.2023. 8:11</t>
  </si>
  <si>
    <t>Vrijeme izrade: 3.5.2023. 9:46</t>
  </si>
  <si>
    <t>Datum: 1.5.2023. Usporedba: 2.5.2022.</t>
  </si>
  <si>
    <t>Turistička zajednica općine - Kaštelir-Lab.</t>
  </si>
  <si>
    <t>Vrijeme ažurnosti podataka: 9.5.2023. 7:06</t>
  </si>
  <si>
    <t>Vrijeme izrade: 9.5.2023. 13:19</t>
  </si>
  <si>
    <t>Datum: 8.5.2023. Usporedba: 9.5.2022.</t>
  </si>
  <si>
    <t>Turistička zajednica općine - Sv. Nedelja</t>
  </si>
  <si>
    <t>Vrijeme ažurnosti podataka: 17.5.2023. 7:00</t>
  </si>
  <si>
    <t>Vrijeme izrade: 17.5.2023. 12:04</t>
  </si>
  <si>
    <t>Datum: 15.5.2023. Usporedba: 16.5.2022.</t>
  </si>
  <si>
    <t>Vrijeme ažurnosti podataka: 23.5.2023. 7:11</t>
  </si>
  <si>
    <t>Vrijeme izrade: 23.5.2023. 11:51</t>
  </si>
  <si>
    <t>Datum: 22.5.2023. Usporedba: 23.5.2022.</t>
  </si>
  <si>
    <t>Vrijeme ažurnosti podataka: 6.6.2023. 7:30</t>
  </si>
  <si>
    <t>Vrijeme izrade: 6.6.2023. 11:37</t>
  </si>
  <si>
    <t>Datum: 29.5.2023. Usporedba: 30.5.2022.</t>
  </si>
  <si>
    <t>Vrijeme izrade: 6.6.2023. 11:34</t>
  </si>
  <si>
    <t>Datum: 5.6.2023. Usporedba: 6.6.2022.</t>
  </si>
  <si>
    <t>Vrijeme ažurnosti podataka: 13.6.2023. 9:44</t>
  </si>
  <si>
    <t>Vrijeme izrade: 13.6.2023. 10:36</t>
  </si>
  <si>
    <t>Datum: 12.6.2023. Usporedba: 13.6.2022.</t>
  </si>
  <si>
    <t>Vrijeme ažurnosti podataka: 20.6.2023. 7:06</t>
  </si>
  <si>
    <t>Vrijeme izrade: 20.6.2023. 10:41</t>
  </si>
  <si>
    <t>Datum: 19.6.2023. Usporedba: 20.6.2022.</t>
  </si>
  <si>
    <t>Vrijeme ažurnosti podataka: 5.7.2023. 8:32</t>
  </si>
  <si>
    <t>Vrijeme izrade: 5.7.2023. 9:53</t>
  </si>
  <si>
    <t>Datum: 26.6.2023. Usporedba: 27.6.2022.</t>
  </si>
  <si>
    <t>Vrijeme izrade: 5.7.2023. 10:03</t>
  </si>
  <si>
    <t>Datum: 3.7.2023. Usporedba: 4.7.2022.</t>
  </si>
  <si>
    <t>Vrijeme ažurnosti podataka: 11.7.2023. 13:39</t>
  </si>
  <si>
    <t>Vrijeme izrade: 12.7.2023. 8:54</t>
  </si>
  <si>
    <t>Datum: 10.7.2023. Usporedba: 11.7.2022.</t>
  </si>
  <si>
    <t>Vrijeme ažurnosti podataka: 18.7.2023. 5:18</t>
  </si>
  <si>
    <t>Vrijeme izrade: 18.7.2023. 14:43</t>
  </si>
  <si>
    <t>Datum: 17.7.2023. Usporedba: 18.7.2022.</t>
  </si>
  <si>
    <t>Vrijeme ažurnosti podataka: 26.7.2023. 5:20</t>
  </si>
  <si>
    <t>Vrijeme izrade: 26.7.2023. 22:08</t>
  </si>
  <si>
    <t>Datum: 24.7.2023. Usporedba: 25.7.2022.</t>
  </si>
  <si>
    <t>Vrijeme ažurnosti podataka: 1.8.2023. 5:21</t>
  </si>
  <si>
    <t>Vrijeme izrade: 1.8.2023. 9:08</t>
  </si>
  <si>
    <t>Datum: 31.7.2023. Usporedba: 01.8.2022.</t>
  </si>
  <si>
    <t>Vrijeme ažurnosti podataka: 8.8.2023. 5:27</t>
  </si>
  <si>
    <t>Vrijeme izrade: 8.8.2023. 8:54</t>
  </si>
  <si>
    <t>Datum: 07.8.2023. Usporedba: 08.8.2022.</t>
  </si>
  <si>
    <t>Vrijeme ažurnosti podataka: 16.8.2023. 5:35</t>
  </si>
  <si>
    <t>Vrijeme izrade: 16.8.2023. 9:23</t>
  </si>
  <si>
    <t>Datum: 14.8.2023. Usporedba: 15.8.2022.</t>
  </si>
  <si>
    <t>Vrijeme ažurnosti podataka: 23.8.2023. 5:26</t>
  </si>
  <si>
    <t>Vrijeme izrade: 23.8.2023. 9:57</t>
  </si>
  <si>
    <t>Datum: 21.8.2023. Usporedba: 22.8.2022.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</si>
</sst>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1" fillId="0" borderId="0"/>
  </cellStyleXfs>
  <cellXfs count="69">
    <xf numFmtId="0" fontId="0" fillId="0" borderId="0" xfId="0"/>
    <xf numFmtId="0" fontId="1" fillId="0" borderId="0" xfId="1"/>
    <xf numFmtId="3" fontId="1" fillId="0" borderId="0" xfId="1" applyNumberFormat="1"/>
    <xf numFmtId="4" fontId="1" fillId="0" borderId="0" xfId="1" applyNumberFormat="1"/>
    <xf numFmtId="0" fontId="2" fillId="0" borderId="0" xfId="1" applyFont="1" applyAlignment="1">
      <alignment horizontal="center" vertical="center"/>
    </xf>
    <xf numFmtId="0" fontId="2" fillId="0" borderId="0" xfId="1" applyFont="1"/>
    <xf numFmtId="3" fontId="2" fillId="0" borderId="0" xfId="1" applyNumberFormat="1" applyFont="1"/>
    <xf numFmtId="4" fontId="2" fillId="0" borderId="0" xfId="1" applyNumberFormat="1" applyFont="1"/>
    <xf numFmtId="3" fontId="2" fillId="0" borderId="0" xfId="1" applyNumberFormat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5" fillId="0" borderId="0" xfId="2"/>
    <xf numFmtId="3" fontId="5" fillId="0" borderId="0" xfId="2" applyNumberFormat="1"/>
    <xf numFmtId="4" fontId="5" fillId="0" borderId="0" xfId="2" applyNumberFormat="1"/>
    <xf numFmtId="0" fontId="6" fillId="0" borderId="0" xfId="2" applyFont="1" applyAlignment="1">
      <alignment horizontal="center" vertical="center"/>
    </xf>
    <xf numFmtId="0" fontId="6" fillId="0" borderId="0" xfId="2" applyFont="1"/>
    <xf numFmtId="3" fontId="6" fillId="0" borderId="0" xfId="2" applyNumberFormat="1" applyFont="1"/>
    <xf numFmtId="4" fontId="6" fillId="0" borderId="0" xfId="2" applyNumberFormat="1" applyFont="1"/>
    <xf numFmtId="3" fontId="6" fillId="0" borderId="0" xfId="2" applyNumberFormat="1" applyFont="1" applyAlignment="1">
      <alignment horizontal="center" vertical="center" wrapText="1"/>
    </xf>
    <xf numFmtId="4" fontId="6" fillId="0" borderId="0" xfId="2" applyNumberFormat="1" applyFont="1" applyAlignment="1">
      <alignment horizontal="center" vertical="center" wrapText="1"/>
    </xf>
    <xf numFmtId="0" fontId="5" fillId="0" borderId="0" xfId="3"/>
    <xf numFmtId="0" fontId="7" fillId="0" borderId="0" xfId="1" applyFont="1"/>
    <xf numFmtId="3" fontId="5" fillId="0" borderId="0" xfId="3" applyNumberFormat="1"/>
    <xf numFmtId="4" fontId="5" fillId="0" borderId="0" xfId="3" applyNumberFormat="1"/>
    <xf numFmtId="0" fontId="6" fillId="0" borderId="0" xfId="3" applyFont="1" applyAlignment="1">
      <alignment horizontal="center" vertical="center"/>
    </xf>
    <xf numFmtId="0" fontId="6" fillId="0" borderId="0" xfId="3" applyFont="1"/>
    <xf numFmtId="3" fontId="6" fillId="0" borderId="0" xfId="3" applyNumberFormat="1" applyFont="1"/>
    <xf numFmtId="4" fontId="6" fillId="0" borderId="0" xfId="3" applyNumberFormat="1" applyFont="1"/>
    <xf numFmtId="3" fontId="6" fillId="0" borderId="0" xfId="3" applyNumberFormat="1" applyFont="1" applyAlignment="1">
      <alignment horizontal="center" vertical="center" wrapText="1"/>
    </xf>
    <xf numFmtId="4" fontId="6" fillId="0" borderId="0" xfId="3" applyNumberFormat="1" applyFont="1" applyAlignment="1">
      <alignment horizontal="center" vertical="center" wrapText="1"/>
    </xf>
    <xf numFmtId="0" fontId="5" fillId="0" borderId="0" xfId="4"/>
    <xf numFmtId="3" fontId="5" fillId="0" borderId="0" xfId="4" applyNumberFormat="1"/>
    <xf numFmtId="4" fontId="5" fillId="0" borderId="0" xfId="4" applyNumberFormat="1"/>
    <xf numFmtId="0" fontId="6" fillId="0" borderId="0" xfId="4" applyFont="1" applyAlignment="1">
      <alignment horizontal="center" vertical="center"/>
    </xf>
    <xf numFmtId="0" fontId="6" fillId="0" borderId="0" xfId="4" applyFont="1"/>
    <xf numFmtId="3" fontId="6" fillId="0" borderId="0" xfId="4" applyNumberFormat="1" applyFont="1"/>
    <xf numFmtId="4" fontId="6" fillId="0" borderId="0" xfId="4" applyNumberFormat="1" applyFont="1"/>
    <xf numFmtId="3" fontId="6" fillId="0" borderId="0" xfId="4" applyNumberFormat="1" applyFont="1" applyAlignment="1">
      <alignment horizontal="center" vertical="center" wrapText="1"/>
    </xf>
    <xf numFmtId="4" fontId="6" fillId="0" borderId="0" xfId="4" applyNumberFormat="1" applyFont="1" applyAlignment="1">
      <alignment horizontal="center" vertical="center" wrapText="1"/>
    </xf>
    <xf numFmtId="0" fontId="8" fillId="0" borderId="0" xfId="4" applyFont="1"/>
    <xf numFmtId="0" fontId="6" fillId="0" borderId="0" xfId="1" applyFont="1"/>
    <xf numFmtId="0" fontId="9" fillId="0" borderId="0" xfId="5"/>
    <xf numFmtId="3" fontId="9" fillId="0" borderId="0" xfId="5" applyNumberFormat="1"/>
    <xf numFmtId="4" fontId="9" fillId="0" borderId="0" xfId="5" applyNumberFormat="1"/>
    <xf numFmtId="0" fontId="10" fillId="0" borderId="0" xfId="5" applyFont="1" applyAlignment="1">
      <alignment horizontal="center" vertical="center"/>
    </xf>
    <xf numFmtId="0" fontId="10" fillId="0" borderId="0" xfId="5" applyFont="1"/>
    <xf numFmtId="3" fontId="10" fillId="0" borderId="0" xfId="5" applyNumberFormat="1" applyFont="1"/>
    <xf numFmtId="4" fontId="10" fillId="0" borderId="0" xfId="5" applyNumberFormat="1" applyFont="1"/>
    <xf numFmtId="3" fontId="10" fillId="0" borderId="0" xfId="5" applyNumberFormat="1" applyFont="1" applyAlignment="1">
      <alignment horizontal="center" vertical="center" wrapText="1"/>
    </xf>
    <xf numFmtId="4" fontId="10" fillId="0" borderId="0" xfId="5" applyNumberFormat="1" applyFont="1" applyAlignment="1">
      <alignment horizontal="center" vertical="center" wrapText="1"/>
    </xf>
    <xf numFmtId="0" fontId="5" fillId="0" borderId="0" xfId="5" applyFont="1"/>
    <xf numFmtId="0" fontId="6" fillId="0" borderId="0" xfId="5" applyFont="1" applyAlignment="1">
      <alignment horizontal="center" vertical="center"/>
    </xf>
    <xf numFmtId="0" fontId="6" fillId="0" borderId="0" xfId="5" applyFont="1"/>
    <xf numFmtId="3" fontId="6" fillId="0" borderId="0" xfId="5" applyNumberFormat="1" applyFont="1"/>
    <xf numFmtId="4" fontId="6" fillId="0" borderId="0" xfId="5" applyNumberFormat="1" applyFont="1"/>
    <xf numFmtId="3" fontId="6" fillId="0" borderId="0" xfId="5" applyNumberFormat="1" applyFont="1" applyAlignment="1">
      <alignment horizontal="center" vertical="center" wrapText="1"/>
    </xf>
    <xf numFmtId="4" fontId="6" fillId="0" borderId="0" xfId="5" applyNumberFormat="1" applyFont="1" applyAlignment="1">
      <alignment horizontal="center" vertical="center" wrapText="1"/>
    </xf>
    <xf numFmtId="0" fontId="11" fillId="0" borderId="0" xfId="6"/>
    <xf numFmtId="3" fontId="11" fillId="0" borderId="0" xfId="6" applyNumberFormat="1"/>
    <xf numFmtId="4" fontId="11" fillId="0" borderId="0" xfId="6" applyNumberFormat="1"/>
    <xf numFmtId="0" fontId="12" fillId="0" borderId="0" xfId="6" applyFont="1" applyAlignment="1">
      <alignment horizontal="center" vertical="center"/>
    </xf>
    <xf numFmtId="0" fontId="12" fillId="0" borderId="0" xfId="6" applyFont="1"/>
    <xf numFmtId="3" fontId="12" fillId="0" borderId="0" xfId="6" applyNumberFormat="1" applyFont="1"/>
    <xf numFmtId="4" fontId="12" fillId="0" borderId="0" xfId="6" applyNumberFormat="1" applyFont="1"/>
    <xf numFmtId="3" fontId="12" fillId="0" borderId="0" xfId="6" applyNumberFormat="1" applyFont="1" applyAlignment="1">
      <alignment horizontal="center" vertical="center" wrapText="1"/>
    </xf>
    <xf numFmtId="4" fontId="12" fillId="0" borderId="0" xfId="6" applyNumberFormat="1" applyFont="1" applyAlignment="1">
      <alignment horizontal="center" vertical="center" wrapText="1"/>
    </xf>
    <xf numFmtId="0" fontId="5" fillId="0" borderId="0" xfId="6" applyFont="1"/>
    <xf numFmtId="0" fontId="1" fillId="0" borderId="0" xfId="6" applyFont="1"/>
  </cellXfs>
  <cellStyles count="7">
    <cellStyle name="Normal 2" xfId="4" xr:uid="{57FB33EC-2D3A-4293-AEBD-334D1373244C}"/>
    <cellStyle name="Normal 3" xfId="5" xr:uid="{2C686BCF-FC09-4F49-A472-0DC85ACB3F33}"/>
    <cellStyle name="Normalno" xfId="0" builtinId="0"/>
    <cellStyle name="Normalno 2" xfId="1" xr:uid="{7E6EA6D6-19D0-4C97-AE95-B90919E36562}"/>
    <cellStyle name="Normalno 3" xfId="2" xr:uid="{7701217B-0608-43BF-98A6-CD6E021F5C44}"/>
    <cellStyle name="Normalno 4" xfId="3" xr:uid="{3514A247-D7D7-4E10-9353-7B0DEB67F6EF}"/>
    <cellStyle name="Normalno 5" xfId="6" xr:uid="{5C5844C8-8711-476C-9696-72F999709A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A5A60-4E8D-471C-92F3-A8BCA704DF63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6.140625" style="1" customWidth="1"/>
    <col min="2" max="2" width="9.42578125" style="1" customWidth="1"/>
    <col min="3" max="3" width="11.5703125" style="1" customWidth="1"/>
    <col min="4" max="4" width="10.140625" style="1" customWidth="1"/>
    <col min="5" max="5" width="9" style="1" customWidth="1"/>
    <col min="6" max="6" width="12" style="1" customWidth="1"/>
    <col min="7" max="7" width="9.28515625" style="1" customWidth="1"/>
    <col min="8" max="16384" width="9.140625" style="1"/>
  </cols>
  <sheetData>
    <row r="1" spans="1:7" x14ac:dyDescent="0.2">
      <c r="A1" s="1" t="s">
        <v>0</v>
      </c>
    </row>
    <row r="2" spans="1:7" x14ac:dyDescent="0.2">
      <c r="A2" s="1" t="s">
        <v>1</v>
      </c>
    </row>
    <row r="3" spans="1:7" x14ac:dyDescent="0.2">
      <c r="A3" s="1" t="s">
        <v>2</v>
      </c>
    </row>
    <row r="4" spans="1:7" x14ac:dyDescent="0.2">
      <c r="A4" s="1" t="s">
        <v>3</v>
      </c>
    </row>
    <row r="5" spans="1:7" x14ac:dyDescent="0.2">
      <c r="A5" s="1" t="s">
        <v>4</v>
      </c>
    </row>
    <row r="6" spans="1:7" x14ac:dyDescent="0.2">
      <c r="A6" s="10" t="s">
        <v>45</v>
      </c>
    </row>
    <row r="7" spans="1:7" x14ac:dyDescent="0.2">
      <c r="B7" s="2"/>
      <c r="C7" s="2"/>
      <c r="D7" s="3"/>
      <c r="E7" s="2"/>
      <c r="F7" s="2"/>
      <c r="G7" s="3"/>
    </row>
    <row r="8" spans="1:7" ht="36.75" customHeight="1" x14ac:dyDescent="0.2">
      <c r="A8" s="4" t="s">
        <v>5</v>
      </c>
      <c r="B8" s="8" t="s">
        <v>6</v>
      </c>
      <c r="C8" s="8" t="s">
        <v>7</v>
      </c>
      <c r="D8" s="9" t="s">
        <v>8</v>
      </c>
      <c r="E8" s="8" t="s">
        <v>9</v>
      </c>
      <c r="F8" s="8" t="s">
        <v>10</v>
      </c>
      <c r="G8" s="9" t="s">
        <v>11</v>
      </c>
    </row>
    <row r="9" spans="1:7" x14ac:dyDescent="0.2">
      <c r="A9" s="1" t="s">
        <v>12</v>
      </c>
      <c r="B9" s="2">
        <v>851</v>
      </c>
      <c r="C9" s="2">
        <v>886</v>
      </c>
      <c r="D9" s="3">
        <v>96.05</v>
      </c>
      <c r="E9" s="2">
        <v>1176</v>
      </c>
      <c r="F9" s="2">
        <v>2006</v>
      </c>
      <c r="G9" s="3">
        <v>58.62</v>
      </c>
    </row>
    <row r="10" spans="1:7" x14ac:dyDescent="0.2">
      <c r="A10" s="1" t="s">
        <v>13</v>
      </c>
      <c r="B10" s="2">
        <v>335</v>
      </c>
      <c r="C10" s="2">
        <v>255</v>
      </c>
      <c r="D10" s="3">
        <v>131.37</v>
      </c>
      <c r="E10" s="2">
        <v>499</v>
      </c>
      <c r="F10" s="2">
        <v>647</v>
      </c>
      <c r="G10" s="3">
        <v>77.13</v>
      </c>
    </row>
    <row r="11" spans="1:7" x14ac:dyDescent="0.2">
      <c r="A11" s="1" t="s">
        <v>14</v>
      </c>
      <c r="B11" s="2">
        <v>216</v>
      </c>
      <c r="C11" s="2">
        <v>78</v>
      </c>
      <c r="D11" s="3">
        <v>276.92</v>
      </c>
      <c r="E11" s="2">
        <v>422</v>
      </c>
      <c r="F11" s="2">
        <v>379</v>
      </c>
      <c r="G11" s="3">
        <v>111.35</v>
      </c>
    </row>
    <row r="12" spans="1:7" x14ac:dyDescent="0.2">
      <c r="A12" s="1" t="s">
        <v>15</v>
      </c>
      <c r="B12" s="2">
        <v>99</v>
      </c>
      <c r="C12" s="2">
        <v>81</v>
      </c>
      <c r="D12" s="3">
        <v>122.22</v>
      </c>
      <c r="E12" s="2">
        <v>294</v>
      </c>
      <c r="F12" s="2">
        <v>361</v>
      </c>
      <c r="G12" s="3">
        <v>81.44</v>
      </c>
    </row>
    <row r="13" spans="1:7" x14ac:dyDescent="0.2">
      <c r="A13" s="1" t="s">
        <v>16</v>
      </c>
      <c r="B13" s="2">
        <v>209</v>
      </c>
      <c r="C13" s="2">
        <v>27</v>
      </c>
      <c r="D13" s="3">
        <v>774.07</v>
      </c>
      <c r="E13" s="2">
        <v>286</v>
      </c>
      <c r="F13" s="2">
        <v>116</v>
      </c>
      <c r="G13" s="3">
        <v>246.55</v>
      </c>
    </row>
    <row r="14" spans="1:7" x14ac:dyDescent="0.2">
      <c r="A14" s="1" t="s">
        <v>17</v>
      </c>
      <c r="B14" s="2">
        <v>173</v>
      </c>
      <c r="C14" s="2">
        <v>39</v>
      </c>
      <c r="D14" s="3">
        <v>443.59</v>
      </c>
      <c r="E14" s="2">
        <v>269</v>
      </c>
      <c r="F14" s="2">
        <v>173</v>
      </c>
      <c r="G14" s="3">
        <v>155.49</v>
      </c>
    </row>
    <row r="15" spans="1:7" x14ac:dyDescent="0.2">
      <c r="A15" s="1" t="s">
        <v>18</v>
      </c>
      <c r="B15" s="2">
        <v>18</v>
      </c>
      <c r="C15" s="2">
        <v>158</v>
      </c>
      <c r="D15" s="3">
        <v>11.39</v>
      </c>
      <c r="E15" s="2">
        <v>130</v>
      </c>
      <c r="F15" s="2">
        <v>429</v>
      </c>
      <c r="G15" s="3">
        <v>30.3</v>
      </c>
    </row>
    <row r="16" spans="1:7" x14ac:dyDescent="0.2">
      <c r="A16" s="1" t="s">
        <v>19</v>
      </c>
      <c r="B16" s="2">
        <v>35</v>
      </c>
      <c r="C16" s="2">
        <v>15</v>
      </c>
      <c r="D16" s="3">
        <v>233.33</v>
      </c>
      <c r="E16" s="2">
        <v>96</v>
      </c>
      <c r="F16" s="2">
        <v>95</v>
      </c>
      <c r="G16" s="3">
        <v>101.05</v>
      </c>
    </row>
    <row r="17" spans="1:7" x14ac:dyDescent="0.2">
      <c r="A17" s="1" t="s">
        <v>20</v>
      </c>
      <c r="B17" s="2">
        <v>16</v>
      </c>
      <c r="C17" s="2">
        <v>188</v>
      </c>
      <c r="D17" s="3">
        <v>8.51</v>
      </c>
      <c r="E17" s="2">
        <v>73</v>
      </c>
      <c r="F17" s="2">
        <v>545</v>
      </c>
      <c r="G17" s="3">
        <v>13.39</v>
      </c>
    </row>
    <row r="18" spans="1:7" x14ac:dyDescent="0.2">
      <c r="A18" s="1" t="s">
        <v>21</v>
      </c>
      <c r="B18" s="2">
        <v>21</v>
      </c>
      <c r="C18" s="2">
        <v>30</v>
      </c>
      <c r="D18" s="3">
        <v>70</v>
      </c>
      <c r="E18" s="2">
        <v>67</v>
      </c>
      <c r="F18" s="2">
        <v>391</v>
      </c>
      <c r="G18" s="3">
        <v>17.14</v>
      </c>
    </row>
    <row r="19" spans="1:7" x14ac:dyDescent="0.2">
      <c r="A19" s="1" t="s">
        <v>22</v>
      </c>
      <c r="B19" s="2">
        <v>15</v>
      </c>
      <c r="C19" s="2">
        <v>16</v>
      </c>
      <c r="D19" s="3">
        <v>93.75</v>
      </c>
      <c r="E19" s="2">
        <v>32</v>
      </c>
      <c r="F19" s="2">
        <f>90+3</f>
        <v>93</v>
      </c>
      <c r="G19" s="3">
        <v>35.56</v>
      </c>
    </row>
    <row r="20" spans="1:7" x14ac:dyDescent="0.2">
      <c r="A20" s="1" t="s">
        <v>43</v>
      </c>
      <c r="B20" s="2">
        <v>8</v>
      </c>
      <c r="C20" s="2">
        <v>14</v>
      </c>
      <c r="D20" s="3">
        <v>57.14</v>
      </c>
      <c r="E20" s="2">
        <v>30</v>
      </c>
      <c r="F20" s="2">
        <v>85</v>
      </c>
      <c r="G20" s="3">
        <v>35.29</v>
      </c>
    </row>
    <row r="21" spans="1:7" x14ac:dyDescent="0.2">
      <c r="A21" s="1" t="s">
        <v>23</v>
      </c>
      <c r="B21" s="2">
        <v>0</v>
      </c>
      <c r="C21" s="2">
        <v>5</v>
      </c>
      <c r="D21" s="3">
        <v>0</v>
      </c>
      <c r="E21" s="2">
        <v>26</v>
      </c>
      <c r="F21" s="2">
        <v>47</v>
      </c>
      <c r="G21" s="3">
        <v>55.32</v>
      </c>
    </row>
    <row r="22" spans="1:7" x14ac:dyDescent="0.2">
      <c r="A22" s="1" t="s">
        <v>24</v>
      </c>
      <c r="B22" s="2">
        <v>3</v>
      </c>
      <c r="C22" s="2">
        <v>8</v>
      </c>
      <c r="D22" s="3">
        <v>37.5</v>
      </c>
      <c r="E22" s="2">
        <v>25</v>
      </c>
      <c r="F22" s="2">
        <v>49</v>
      </c>
      <c r="G22" s="3">
        <v>51.02</v>
      </c>
    </row>
    <row r="23" spans="1:7" x14ac:dyDescent="0.2">
      <c r="A23" s="1" t="s">
        <v>25</v>
      </c>
      <c r="B23" s="2">
        <v>5</v>
      </c>
      <c r="C23" s="2">
        <v>8</v>
      </c>
      <c r="D23" s="3">
        <v>62.5</v>
      </c>
      <c r="E23" s="2">
        <v>23</v>
      </c>
      <c r="F23" s="2">
        <v>23</v>
      </c>
      <c r="G23" s="3">
        <v>100</v>
      </c>
    </row>
    <row r="24" spans="1:7" x14ac:dyDescent="0.2">
      <c r="A24" s="1" t="s">
        <v>26</v>
      </c>
      <c r="B24" s="2">
        <v>0</v>
      </c>
      <c r="C24" s="2">
        <v>5</v>
      </c>
      <c r="D24" s="3">
        <v>0</v>
      </c>
      <c r="E24" s="2">
        <v>22</v>
      </c>
      <c r="F24" s="2">
        <v>38</v>
      </c>
      <c r="G24" s="3">
        <v>57.89</v>
      </c>
    </row>
    <row r="25" spans="1:7" x14ac:dyDescent="0.2">
      <c r="A25" s="1" t="s">
        <v>27</v>
      </c>
      <c r="B25" s="2">
        <v>0</v>
      </c>
      <c r="C25" s="2">
        <v>5</v>
      </c>
      <c r="D25" s="3">
        <v>0</v>
      </c>
      <c r="E25" s="2">
        <v>19</v>
      </c>
      <c r="F25" s="2">
        <v>20</v>
      </c>
      <c r="G25" s="3">
        <v>95</v>
      </c>
    </row>
    <row r="26" spans="1:7" x14ac:dyDescent="0.2">
      <c r="A26" s="1" t="s">
        <v>28</v>
      </c>
      <c r="B26" s="2">
        <v>0</v>
      </c>
      <c r="C26" s="2">
        <v>0</v>
      </c>
      <c r="D26" s="3">
        <v>0</v>
      </c>
      <c r="E26" s="2">
        <v>13</v>
      </c>
      <c r="F26" s="2">
        <v>18</v>
      </c>
      <c r="G26" s="3">
        <v>72.22</v>
      </c>
    </row>
    <row r="27" spans="1:7" x14ac:dyDescent="0.2">
      <c r="A27" s="1" t="s">
        <v>29</v>
      </c>
      <c r="B27" s="2">
        <v>0</v>
      </c>
      <c r="C27" s="2">
        <v>0</v>
      </c>
      <c r="D27" s="3">
        <v>0</v>
      </c>
      <c r="E27" s="2">
        <v>10</v>
      </c>
      <c r="F27" s="2">
        <v>31</v>
      </c>
      <c r="G27" s="3">
        <v>32.26</v>
      </c>
    </row>
    <row r="28" spans="1:7" x14ac:dyDescent="0.2">
      <c r="A28" s="1" t="s">
        <v>30</v>
      </c>
      <c r="B28" s="2">
        <v>5</v>
      </c>
      <c r="C28" s="2">
        <v>29</v>
      </c>
      <c r="D28" s="3">
        <v>17.239999999999998</v>
      </c>
      <c r="E28" s="2">
        <v>10</v>
      </c>
      <c r="F28" s="2">
        <v>59</v>
      </c>
      <c r="G28" s="3">
        <v>16.95</v>
      </c>
    </row>
    <row r="29" spans="1:7" x14ac:dyDescent="0.2">
      <c r="A29" s="1" t="s">
        <v>31</v>
      </c>
      <c r="B29" s="2">
        <v>2</v>
      </c>
      <c r="C29" s="2">
        <v>2</v>
      </c>
      <c r="D29" s="3">
        <v>100</v>
      </c>
      <c r="E29" s="2">
        <v>8</v>
      </c>
      <c r="F29" s="2">
        <v>29</v>
      </c>
      <c r="G29" s="3">
        <v>27.59</v>
      </c>
    </row>
    <row r="30" spans="1:7" x14ac:dyDescent="0.2">
      <c r="A30" s="1" t="s">
        <v>32</v>
      </c>
      <c r="B30" s="2">
        <v>0</v>
      </c>
      <c r="C30" s="2">
        <v>6</v>
      </c>
      <c r="D30" s="3">
        <v>0</v>
      </c>
      <c r="E30" s="2">
        <v>6</v>
      </c>
      <c r="F30" s="2">
        <v>12</v>
      </c>
      <c r="G30" s="3">
        <v>50</v>
      </c>
    </row>
    <row r="31" spans="1:7" x14ac:dyDescent="0.2">
      <c r="A31" s="1" t="s">
        <v>33</v>
      </c>
      <c r="B31" s="2">
        <v>0</v>
      </c>
      <c r="C31" s="2">
        <v>2</v>
      </c>
      <c r="D31" s="3">
        <v>0</v>
      </c>
      <c r="E31" s="2">
        <v>6</v>
      </c>
      <c r="F31" s="2">
        <v>15</v>
      </c>
      <c r="G31" s="3">
        <v>40</v>
      </c>
    </row>
    <row r="32" spans="1:7" x14ac:dyDescent="0.2">
      <c r="A32" s="1" t="s">
        <v>34</v>
      </c>
      <c r="B32" s="2">
        <v>0</v>
      </c>
      <c r="C32" s="2">
        <v>8</v>
      </c>
      <c r="D32" s="3">
        <v>0</v>
      </c>
      <c r="E32" s="2">
        <v>6</v>
      </c>
      <c r="F32" s="2">
        <v>57</v>
      </c>
      <c r="G32" s="3">
        <v>10.53</v>
      </c>
    </row>
    <row r="33" spans="1:7" x14ac:dyDescent="0.2">
      <c r="A33" s="1" t="s">
        <v>35</v>
      </c>
      <c r="B33" s="2">
        <v>0</v>
      </c>
      <c r="C33" s="2">
        <v>5</v>
      </c>
      <c r="D33" s="3">
        <v>0</v>
      </c>
      <c r="E33" s="2">
        <v>5</v>
      </c>
      <c r="F33" s="2">
        <v>14</v>
      </c>
      <c r="G33" s="3">
        <v>35.71</v>
      </c>
    </row>
    <row r="34" spans="1:7" x14ac:dyDescent="0.2">
      <c r="A34" s="1" t="s">
        <v>36</v>
      </c>
      <c r="B34" s="2">
        <v>2</v>
      </c>
      <c r="C34" s="2">
        <v>26</v>
      </c>
      <c r="D34" s="3">
        <v>7.69</v>
      </c>
      <c r="E34" s="2">
        <v>5</v>
      </c>
      <c r="F34" s="2">
        <v>35</v>
      </c>
      <c r="G34" s="3">
        <v>14.29</v>
      </c>
    </row>
    <row r="35" spans="1:7" x14ac:dyDescent="0.2">
      <c r="A35" s="1" t="s">
        <v>37</v>
      </c>
      <c r="B35" s="2">
        <v>1</v>
      </c>
      <c r="C35" s="2">
        <v>5</v>
      </c>
      <c r="D35" s="3">
        <v>20</v>
      </c>
      <c r="E35" s="2">
        <v>5</v>
      </c>
      <c r="F35" s="2">
        <v>21</v>
      </c>
      <c r="G35" s="3">
        <v>23.81</v>
      </c>
    </row>
    <row r="36" spans="1:7" x14ac:dyDescent="0.2">
      <c r="A36" s="1" t="s">
        <v>38</v>
      </c>
      <c r="B36" s="2">
        <v>2</v>
      </c>
      <c r="C36" s="2">
        <v>2</v>
      </c>
      <c r="D36" s="3">
        <v>100</v>
      </c>
      <c r="E36" s="2">
        <v>5</v>
      </c>
      <c r="F36" s="2">
        <v>28</v>
      </c>
      <c r="G36" s="3">
        <v>17.86</v>
      </c>
    </row>
    <row r="37" spans="1:7" x14ac:dyDescent="0.2">
      <c r="A37" s="1" t="s">
        <v>39</v>
      </c>
      <c r="B37" s="2">
        <v>0</v>
      </c>
      <c r="C37" s="2">
        <v>3</v>
      </c>
      <c r="D37" s="3">
        <v>0</v>
      </c>
      <c r="E37" s="2">
        <v>1</v>
      </c>
      <c r="F37" s="2">
        <v>28</v>
      </c>
      <c r="G37" s="3">
        <v>3.57</v>
      </c>
    </row>
    <row r="38" spans="1:7" x14ac:dyDescent="0.2">
      <c r="A38" s="1" t="s">
        <v>40</v>
      </c>
      <c r="B38" s="2">
        <v>0</v>
      </c>
      <c r="C38" s="2">
        <v>4</v>
      </c>
      <c r="D38" s="3">
        <v>0</v>
      </c>
      <c r="E38" s="2">
        <v>0</v>
      </c>
      <c r="F38" s="2">
        <v>35</v>
      </c>
      <c r="G38" s="3">
        <v>0</v>
      </c>
    </row>
    <row r="39" spans="1:7" x14ac:dyDescent="0.2">
      <c r="A39" s="1" t="s">
        <v>41</v>
      </c>
      <c r="B39" s="2">
        <v>0</v>
      </c>
      <c r="C39" s="2">
        <v>0</v>
      </c>
      <c r="D39" s="3">
        <v>0</v>
      </c>
      <c r="E39" s="2">
        <v>0</v>
      </c>
      <c r="F39" s="2">
        <v>6</v>
      </c>
      <c r="G39" s="3">
        <v>0</v>
      </c>
    </row>
    <row r="40" spans="1:7" x14ac:dyDescent="0.2">
      <c r="A40" s="1" t="s">
        <v>44</v>
      </c>
      <c r="B40" s="2">
        <v>0</v>
      </c>
      <c r="C40" s="2">
        <v>0</v>
      </c>
      <c r="D40" s="3">
        <v>0</v>
      </c>
      <c r="E40" s="2">
        <v>0</v>
      </c>
      <c r="F40" s="2">
        <v>11</v>
      </c>
      <c r="G40" s="3">
        <v>0</v>
      </c>
    </row>
    <row r="42" spans="1:7" x14ac:dyDescent="0.2">
      <c r="A42" s="5" t="s">
        <v>42</v>
      </c>
      <c r="B42" s="6">
        <f>SUBTOTAL(109,B9:B40)</f>
        <v>2016</v>
      </c>
      <c r="C42" s="6">
        <f>SUBTOTAL(109,C9:C40)</f>
        <v>1910</v>
      </c>
      <c r="D42" s="7">
        <f>IFERROR(SUM(B1:B40)/SUM(C1:C40)*100, 0)</f>
        <v>105.54973821989529</v>
      </c>
      <c r="E42" s="6">
        <f>SUBTOTAL(109,E9:E40)</f>
        <v>3569</v>
      </c>
      <c r="F42" s="6">
        <f>SUBTOTAL(109,F9:F40)</f>
        <v>5896</v>
      </c>
      <c r="G42" s="7">
        <f>IFERROR(SUM(E1:E40)/SUM(F1:F40)*100, 0)</f>
        <v>60.532564450474901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6B05-7633-4251-96B1-2EAE2E236C76}">
  <dimension ref="A1:G42"/>
  <sheetViews>
    <sheetView workbookViewId="0">
      <pane ySplit="8" topLeftCell="A15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6.7109375" style="21" customWidth="1"/>
    <col min="2" max="2" width="9.5703125" style="21" customWidth="1"/>
    <col min="3" max="3" width="12.140625" style="21" customWidth="1"/>
    <col min="4" max="4" width="9" style="21" customWidth="1"/>
    <col min="5" max="5" width="9.42578125" style="21" customWidth="1"/>
    <col min="6" max="6" width="11.42578125" style="21" customWidth="1"/>
    <col min="7" max="7" width="9.28515625" style="21" customWidth="1"/>
    <col min="8" max="16384" width="9.140625" style="21"/>
  </cols>
  <sheetData>
    <row r="1" spans="1:7" x14ac:dyDescent="0.2">
      <c r="A1" s="21" t="s">
        <v>0</v>
      </c>
    </row>
    <row r="2" spans="1:7" x14ac:dyDescent="0.2">
      <c r="A2" s="21" t="s">
        <v>1</v>
      </c>
    </row>
    <row r="3" spans="1:7" x14ac:dyDescent="0.2">
      <c r="A3" s="21" t="s">
        <v>72</v>
      </c>
    </row>
    <row r="4" spans="1:7" x14ac:dyDescent="0.2">
      <c r="A4" s="21" t="s">
        <v>73</v>
      </c>
    </row>
    <row r="5" spans="1:7" x14ac:dyDescent="0.2">
      <c r="A5" s="21" t="s">
        <v>4</v>
      </c>
    </row>
    <row r="6" spans="1:7" x14ac:dyDescent="0.2">
      <c r="A6" s="22" t="s">
        <v>74</v>
      </c>
    </row>
    <row r="7" spans="1:7" x14ac:dyDescent="0.2">
      <c r="B7" s="23"/>
      <c r="C7" s="23"/>
      <c r="D7" s="24"/>
      <c r="E7" s="23"/>
      <c r="F7" s="23"/>
      <c r="G7" s="24"/>
    </row>
    <row r="8" spans="1:7" ht="38.25" customHeight="1" x14ac:dyDescent="0.2">
      <c r="A8" s="25" t="s">
        <v>5</v>
      </c>
      <c r="B8" s="29" t="s">
        <v>6</v>
      </c>
      <c r="C8" s="29" t="s">
        <v>7</v>
      </c>
      <c r="D8" s="30" t="s">
        <v>8</v>
      </c>
      <c r="E8" s="29" t="s">
        <v>9</v>
      </c>
      <c r="F8" s="29" t="s">
        <v>10</v>
      </c>
      <c r="G8" s="30" t="s">
        <v>11</v>
      </c>
    </row>
    <row r="9" spans="1:7" x14ac:dyDescent="0.2">
      <c r="A9" s="21" t="s">
        <v>12</v>
      </c>
      <c r="B9" s="23">
        <v>391</v>
      </c>
      <c r="C9" s="23">
        <v>469</v>
      </c>
      <c r="D9" s="24">
        <v>83.37</v>
      </c>
      <c r="E9" s="23">
        <v>1482</v>
      </c>
      <c r="F9" s="23">
        <v>1396</v>
      </c>
      <c r="G9" s="24">
        <v>106.16</v>
      </c>
    </row>
    <row r="10" spans="1:7" x14ac:dyDescent="0.2">
      <c r="A10" s="21" t="s">
        <v>13</v>
      </c>
      <c r="B10" s="23">
        <v>537</v>
      </c>
      <c r="C10" s="23">
        <v>219</v>
      </c>
      <c r="D10" s="24">
        <v>245.21</v>
      </c>
      <c r="E10" s="23">
        <v>1206</v>
      </c>
      <c r="F10" s="23">
        <v>970</v>
      </c>
      <c r="G10" s="24">
        <v>124.33</v>
      </c>
    </row>
    <row r="11" spans="1:7" x14ac:dyDescent="0.2">
      <c r="A11" s="21" t="s">
        <v>17</v>
      </c>
      <c r="B11" s="23">
        <v>273</v>
      </c>
      <c r="C11" s="23">
        <v>157</v>
      </c>
      <c r="D11" s="24">
        <v>173.89</v>
      </c>
      <c r="E11" s="23">
        <v>847</v>
      </c>
      <c r="F11" s="23">
        <v>579</v>
      </c>
      <c r="G11" s="24">
        <v>146.29</v>
      </c>
    </row>
    <row r="12" spans="1:7" x14ac:dyDescent="0.2">
      <c r="A12" s="21" t="s">
        <v>14</v>
      </c>
      <c r="B12" s="23">
        <v>124</v>
      </c>
      <c r="C12" s="23">
        <v>48</v>
      </c>
      <c r="D12" s="24">
        <v>258.33</v>
      </c>
      <c r="E12" s="23">
        <v>385</v>
      </c>
      <c r="F12" s="23">
        <v>363</v>
      </c>
      <c r="G12" s="24">
        <v>106.06</v>
      </c>
    </row>
    <row r="13" spans="1:7" x14ac:dyDescent="0.2">
      <c r="A13" s="21" t="s">
        <v>16</v>
      </c>
      <c r="B13" s="23">
        <v>93</v>
      </c>
      <c r="C13" s="23">
        <v>21</v>
      </c>
      <c r="D13" s="24">
        <v>442.86</v>
      </c>
      <c r="E13" s="23">
        <v>371</v>
      </c>
      <c r="F13" s="23">
        <v>192</v>
      </c>
      <c r="G13" s="24">
        <v>193.23</v>
      </c>
    </row>
    <row r="14" spans="1:7" x14ac:dyDescent="0.2">
      <c r="A14" s="21" t="s">
        <v>15</v>
      </c>
      <c r="B14" s="23">
        <v>104</v>
      </c>
      <c r="C14" s="23">
        <v>119</v>
      </c>
      <c r="D14" s="24">
        <v>87.39</v>
      </c>
      <c r="E14" s="23">
        <v>357</v>
      </c>
      <c r="F14" s="23">
        <v>333</v>
      </c>
      <c r="G14" s="24">
        <v>107.21</v>
      </c>
    </row>
    <row r="15" spans="1:7" x14ac:dyDescent="0.2">
      <c r="A15" s="21" t="s">
        <v>18</v>
      </c>
      <c r="B15" s="23">
        <v>39</v>
      </c>
      <c r="C15" s="23">
        <v>37</v>
      </c>
      <c r="D15" s="24">
        <v>105.41</v>
      </c>
      <c r="E15" s="23">
        <v>242</v>
      </c>
      <c r="F15" s="23">
        <v>283</v>
      </c>
      <c r="G15" s="24">
        <v>85.51</v>
      </c>
    </row>
    <row r="16" spans="1:7" x14ac:dyDescent="0.2">
      <c r="A16" s="21" t="s">
        <v>20</v>
      </c>
      <c r="B16" s="23">
        <v>15</v>
      </c>
      <c r="C16" s="23">
        <v>110</v>
      </c>
      <c r="D16" s="24">
        <v>13.64</v>
      </c>
      <c r="E16" s="23">
        <v>190</v>
      </c>
      <c r="F16" s="23">
        <v>391</v>
      </c>
      <c r="G16" s="24">
        <v>48.59</v>
      </c>
    </row>
    <row r="17" spans="1:7" x14ac:dyDescent="0.2">
      <c r="A17" s="21" t="s">
        <v>21</v>
      </c>
      <c r="B17" s="23">
        <v>3</v>
      </c>
      <c r="C17" s="23">
        <v>44</v>
      </c>
      <c r="D17" s="24">
        <v>6.82</v>
      </c>
      <c r="E17" s="23">
        <v>101</v>
      </c>
      <c r="F17" s="23">
        <v>311</v>
      </c>
      <c r="G17" s="24">
        <v>32.479999999999997</v>
      </c>
    </row>
    <row r="18" spans="1:7" x14ac:dyDescent="0.2">
      <c r="A18" s="21" t="s">
        <v>19</v>
      </c>
      <c r="B18" s="23">
        <v>7</v>
      </c>
      <c r="C18" s="23">
        <v>21</v>
      </c>
      <c r="D18" s="24">
        <v>33.33</v>
      </c>
      <c r="E18" s="23">
        <v>48</v>
      </c>
      <c r="F18" s="23">
        <v>51</v>
      </c>
      <c r="G18" s="24">
        <v>94.12</v>
      </c>
    </row>
    <row r="19" spans="1:7" x14ac:dyDescent="0.2">
      <c r="A19" s="21" t="s">
        <v>43</v>
      </c>
      <c r="B19" s="23">
        <v>7</v>
      </c>
      <c r="C19" s="23">
        <v>9</v>
      </c>
      <c r="D19" s="24">
        <v>77.78</v>
      </c>
      <c r="E19" s="23">
        <v>46</v>
      </c>
      <c r="F19" s="23">
        <v>55</v>
      </c>
      <c r="G19" s="24">
        <v>83.64</v>
      </c>
    </row>
    <row r="20" spans="1:7" x14ac:dyDescent="0.2">
      <c r="A20" s="21" t="s">
        <v>29</v>
      </c>
      <c r="B20" s="23">
        <v>10</v>
      </c>
      <c r="C20" s="23">
        <v>7</v>
      </c>
      <c r="D20" s="24">
        <v>142.86000000000001</v>
      </c>
      <c r="E20" s="23">
        <v>44</v>
      </c>
      <c r="F20" s="23">
        <v>34</v>
      </c>
      <c r="G20" s="24">
        <v>129.41</v>
      </c>
    </row>
    <row r="21" spans="1:7" x14ac:dyDescent="0.2">
      <c r="A21" s="21" t="s">
        <v>22</v>
      </c>
      <c r="B21" s="23">
        <v>15</v>
      </c>
      <c r="C21" s="23">
        <v>9</v>
      </c>
      <c r="D21" s="24">
        <v>166.67</v>
      </c>
      <c r="E21" s="23">
        <v>35</v>
      </c>
      <c r="F21" s="23">
        <v>60</v>
      </c>
      <c r="G21" s="24">
        <v>58.33</v>
      </c>
    </row>
    <row r="22" spans="1:7" x14ac:dyDescent="0.2">
      <c r="A22" s="21" t="s">
        <v>23</v>
      </c>
      <c r="B22" s="23">
        <v>2</v>
      </c>
      <c r="C22" s="23">
        <v>1</v>
      </c>
      <c r="D22" s="24">
        <v>200</v>
      </c>
      <c r="E22" s="23">
        <v>23</v>
      </c>
      <c r="F22" s="23">
        <v>45</v>
      </c>
      <c r="G22" s="24">
        <v>51.11</v>
      </c>
    </row>
    <row r="23" spans="1:7" x14ac:dyDescent="0.2">
      <c r="A23" s="21" t="s">
        <v>30</v>
      </c>
      <c r="B23" s="23">
        <v>7</v>
      </c>
      <c r="C23" s="23">
        <v>20</v>
      </c>
      <c r="D23" s="24">
        <v>35</v>
      </c>
      <c r="E23" s="23">
        <v>19</v>
      </c>
      <c r="F23" s="23">
        <v>45</v>
      </c>
      <c r="G23" s="24">
        <v>42.22</v>
      </c>
    </row>
    <row r="24" spans="1:7" x14ac:dyDescent="0.2">
      <c r="A24" s="21" t="s">
        <v>31</v>
      </c>
      <c r="B24" s="23">
        <v>5</v>
      </c>
      <c r="C24" s="23">
        <v>9</v>
      </c>
      <c r="D24" s="24">
        <v>55.56</v>
      </c>
      <c r="E24" s="23">
        <v>17</v>
      </c>
      <c r="F24" s="23">
        <v>31</v>
      </c>
      <c r="G24" s="24">
        <v>54.84</v>
      </c>
    </row>
    <row r="25" spans="1:7" x14ac:dyDescent="0.2">
      <c r="A25" s="21" t="s">
        <v>32</v>
      </c>
      <c r="B25" s="23">
        <v>3</v>
      </c>
      <c r="C25" s="23">
        <v>7</v>
      </c>
      <c r="D25" s="24">
        <v>42.86</v>
      </c>
      <c r="E25" s="23">
        <v>16</v>
      </c>
      <c r="F25" s="23">
        <v>16</v>
      </c>
      <c r="G25" s="24">
        <v>100</v>
      </c>
    </row>
    <row r="26" spans="1:7" x14ac:dyDescent="0.2">
      <c r="A26" s="21" t="s">
        <v>38</v>
      </c>
      <c r="B26" s="23">
        <v>2</v>
      </c>
      <c r="C26" s="23">
        <v>1</v>
      </c>
      <c r="D26" s="24">
        <v>200</v>
      </c>
      <c r="E26" s="23">
        <v>16</v>
      </c>
      <c r="F26" s="23">
        <v>20</v>
      </c>
      <c r="G26" s="24">
        <v>80</v>
      </c>
    </row>
    <row r="27" spans="1:7" x14ac:dyDescent="0.2">
      <c r="A27" s="21" t="s">
        <v>28</v>
      </c>
      <c r="B27" s="23">
        <v>0</v>
      </c>
      <c r="C27" s="23">
        <v>0</v>
      </c>
      <c r="D27" s="24">
        <v>0</v>
      </c>
      <c r="E27" s="23">
        <v>16</v>
      </c>
      <c r="F27" s="23">
        <v>34</v>
      </c>
      <c r="G27" s="24">
        <v>47.06</v>
      </c>
    </row>
    <row r="28" spans="1:7" x14ac:dyDescent="0.2">
      <c r="A28" s="21" t="s">
        <v>35</v>
      </c>
      <c r="B28" s="23">
        <v>8</v>
      </c>
      <c r="C28" s="23">
        <v>3</v>
      </c>
      <c r="D28" s="24">
        <v>266.67</v>
      </c>
      <c r="E28" s="23">
        <v>14</v>
      </c>
      <c r="F28" s="23">
        <v>4</v>
      </c>
      <c r="G28" s="24">
        <v>350</v>
      </c>
    </row>
    <row r="29" spans="1:7" x14ac:dyDescent="0.2">
      <c r="A29" s="21" t="s">
        <v>24</v>
      </c>
      <c r="B29" s="23">
        <v>0</v>
      </c>
      <c r="C29" s="23">
        <v>6</v>
      </c>
      <c r="D29" s="24">
        <v>0</v>
      </c>
      <c r="E29" s="23">
        <v>14</v>
      </c>
      <c r="F29" s="23">
        <v>35</v>
      </c>
      <c r="G29" s="24">
        <v>40</v>
      </c>
    </row>
    <row r="30" spans="1:7" x14ac:dyDescent="0.2">
      <c r="A30" s="21" t="s">
        <v>39</v>
      </c>
      <c r="B30" s="23">
        <v>0</v>
      </c>
      <c r="C30" s="23">
        <v>0</v>
      </c>
      <c r="D30" s="24">
        <v>0</v>
      </c>
      <c r="E30" s="23">
        <v>13</v>
      </c>
      <c r="F30" s="23">
        <v>20</v>
      </c>
      <c r="G30" s="24">
        <v>65</v>
      </c>
    </row>
    <row r="31" spans="1:7" x14ac:dyDescent="0.2">
      <c r="A31" s="21" t="s">
        <v>48</v>
      </c>
      <c r="B31" s="23">
        <v>0</v>
      </c>
      <c r="C31" s="23">
        <v>7</v>
      </c>
      <c r="D31" s="24">
        <v>0</v>
      </c>
      <c r="E31" s="23">
        <v>13</v>
      </c>
      <c r="F31" s="23">
        <v>37</v>
      </c>
      <c r="G31" s="24">
        <v>35.14</v>
      </c>
    </row>
    <row r="32" spans="1:7" x14ac:dyDescent="0.2">
      <c r="A32" s="21" t="s">
        <v>37</v>
      </c>
      <c r="B32" s="23">
        <v>0</v>
      </c>
      <c r="C32" s="23">
        <v>0</v>
      </c>
      <c r="D32" s="24">
        <v>0</v>
      </c>
      <c r="E32" s="23">
        <v>12</v>
      </c>
      <c r="F32" s="23">
        <v>32</v>
      </c>
      <c r="G32" s="24">
        <v>37.5</v>
      </c>
    </row>
    <row r="33" spans="1:7" x14ac:dyDescent="0.2">
      <c r="A33" s="21" t="s">
        <v>25</v>
      </c>
      <c r="B33" s="23">
        <v>0</v>
      </c>
      <c r="C33" s="23">
        <v>1</v>
      </c>
      <c r="D33" s="24">
        <v>0</v>
      </c>
      <c r="E33" s="23">
        <v>11</v>
      </c>
      <c r="F33" s="23">
        <v>13</v>
      </c>
      <c r="G33" s="24">
        <v>84.62</v>
      </c>
    </row>
    <row r="34" spans="1:7" x14ac:dyDescent="0.2">
      <c r="A34" s="21" t="s">
        <v>40</v>
      </c>
      <c r="B34" s="23">
        <v>0</v>
      </c>
      <c r="C34" s="23">
        <v>2</v>
      </c>
      <c r="D34" s="24">
        <v>0</v>
      </c>
      <c r="E34" s="23">
        <v>9</v>
      </c>
      <c r="F34" s="23">
        <v>11</v>
      </c>
      <c r="G34" s="24">
        <v>81.819999999999993</v>
      </c>
    </row>
    <row r="35" spans="1:7" x14ac:dyDescent="0.2">
      <c r="A35" s="21" t="s">
        <v>33</v>
      </c>
      <c r="B35" s="23">
        <v>3</v>
      </c>
      <c r="C35" s="23">
        <v>1</v>
      </c>
      <c r="D35" s="24">
        <v>300</v>
      </c>
      <c r="E35" s="23">
        <v>8</v>
      </c>
      <c r="F35" s="23">
        <v>6</v>
      </c>
      <c r="G35" s="24">
        <v>133.33000000000001</v>
      </c>
    </row>
    <row r="36" spans="1:7" x14ac:dyDescent="0.2">
      <c r="A36" s="21" t="s">
        <v>26</v>
      </c>
      <c r="B36" s="23">
        <v>1</v>
      </c>
      <c r="C36" s="23">
        <v>5</v>
      </c>
      <c r="D36" s="24">
        <v>20</v>
      </c>
      <c r="E36" s="23">
        <v>6</v>
      </c>
      <c r="F36" s="23">
        <v>20</v>
      </c>
      <c r="G36" s="24">
        <v>30</v>
      </c>
    </row>
    <row r="37" spans="1:7" x14ac:dyDescent="0.2">
      <c r="A37" s="21" t="s">
        <v>41</v>
      </c>
      <c r="B37" s="23">
        <v>0</v>
      </c>
      <c r="C37" s="23">
        <v>0</v>
      </c>
      <c r="D37" s="24">
        <v>0</v>
      </c>
      <c r="E37" s="23">
        <v>5</v>
      </c>
      <c r="F37" s="23">
        <v>2</v>
      </c>
      <c r="G37" s="24">
        <v>250</v>
      </c>
    </row>
    <row r="38" spans="1:7" x14ac:dyDescent="0.2">
      <c r="A38" s="21" t="s">
        <v>34</v>
      </c>
      <c r="B38" s="23">
        <v>0</v>
      </c>
      <c r="C38" s="23">
        <v>2</v>
      </c>
      <c r="D38" s="24">
        <v>0</v>
      </c>
      <c r="E38" s="23">
        <v>4</v>
      </c>
      <c r="F38" s="23">
        <v>14</v>
      </c>
      <c r="G38" s="24">
        <v>28.57</v>
      </c>
    </row>
    <row r="39" spans="1:7" x14ac:dyDescent="0.2">
      <c r="A39" s="21" t="s">
        <v>27</v>
      </c>
      <c r="B39" s="23">
        <v>0</v>
      </c>
      <c r="C39" s="23">
        <v>0</v>
      </c>
      <c r="D39" s="24">
        <v>0</v>
      </c>
      <c r="E39" s="23">
        <v>4</v>
      </c>
      <c r="F39" s="23">
        <v>4</v>
      </c>
      <c r="G39" s="24">
        <v>100</v>
      </c>
    </row>
    <row r="40" spans="1:7" x14ac:dyDescent="0.2">
      <c r="A40" s="21" t="s">
        <v>36</v>
      </c>
      <c r="B40" s="23">
        <v>0</v>
      </c>
      <c r="C40" s="23">
        <v>0</v>
      </c>
      <c r="D40" s="24">
        <v>0</v>
      </c>
      <c r="E40" s="23">
        <v>3</v>
      </c>
      <c r="F40" s="23">
        <v>3</v>
      </c>
      <c r="G40" s="24">
        <v>100</v>
      </c>
    </row>
    <row r="42" spans="1:7" x14ac:dyDescent="0.2">
      <c r="A42" s="26" t="s">
        <v>42</v>
      </c>
      <c r="B42" s="27">
        <f>SUBTOTAL(109,B9:B40)</f>
        <v>1649</v>
      </c>
      <c r="C42" s="27">
        <f>SUBTOTAL(109,C9:C40)</f>
        <v>1335</v>
      </c>
      <c r="D42" s="28">
        <f>IFERROR(SUM(B1:B40)/SUM(C1:C40)*100, 0)</f>
        <v>123.52059925093633</v>
      </c>
      <c r="E42" s="27">
        <f>SUBTOTAL(109,E9:E40)</f>
        <v>5577</v>
      </c>
      <c r="F42" s="27">
        <f>SUBTOTAL(109,F9:F40)</f>
        <v>5410</v>
      </c>
      <c r="G42" s="28">
        <f>IFERROR(SUM(E1:E40)/SUM(F1:F40)*100, 0)</f>
        <v>103.08687615526802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AB42-C024-4277-BF15-CF6234B99305}">
  <dimension ref="A1:G42"/>
  <sheetViews>
    <sheetView workbookViewId="0">
      <pane ySplit="8" topLeftCell="A18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5.85546875" style="31" customWidth="1"/>
    <col min="2" max="2" width="8.140625" style="31" customWidth="1"/>
    <col min="3" max="3" width="11.42578125" style="31" customWidth="1"/>
    <col min="4" max="4" width="9.140625" style="31" customWidth="1"/>
    <col min="5" max="5" width="9" style="31" customWidth="1"/>
    <col min="6" max="6" width="11.28515625" style="31" customWidth="1"/>
    <col min="7" max="7" width="8.85546875" style="31" customWidth="1"/>
    <col min="8" max="16384" width="9.140625" style="31"/>
  </cols>
  <sheetData>
    <row r="1" spans="1:7" x14ac:dyDescent="0.2">
      <c r="A1" s="31" t="s">
        <v>0</v>
      </c>
    </row>
    <row r="2" spans="1:7" x14ac:dyDescent="0.2">
      <c r="A2" s="31" t="s">
        <v>1</v>
      </c>
    </row>
    <row r="3" spans="1:7" x14ac:dyDescent="0.2">
      <c r="A3" s="31" t="s">
        <v>75</v>
      </c>
    </row>
    <row r="4" spans="1:7" x14ac:dyDescent="0.2">
      <c r="A4" s="31" t="s">
        <v>76</v>
      </c>
    </row>
    <row r="5" spans="1:7" x14ac:dyDescent="0.2">
      <c r="A5" s="31" t="s">
        <v>4</v>
      </c>
    </row>
    <row r="6" spans="1:7" x14ac:dyDescent="0.2">
      <c r="A6" s="22" t="s">
        <v>77</v>
      </c>
    </row>
    <row r="7" spans="1:7" x14ac:dyDescent="0.2">
      <c r="B7" s="32"/>
      <c r="C7" s="32"/>
      <c r="D7" s="33"/>
      <c r="E7" s="32"/>
      <c r="F7" s="32"/>
      <c r="G7" s="33"/>
    </row>
    <row r="8" spans="1:7" ht="38.25" customHeight="1" x14ac:dyDescent="0.2">
      <c r="A8" s="34" t="s">
        <v>5</v>
      </c>
      <c r="B8" s="38" t="s">
        <v>6</v>
      </c>
      <c r="C8" s="38" t="s">
        <v>7</v>
      </c>
      <c r="D8" s="39" t="s">
        <v>8</v>
      </c>
      <c r="E8" s="38" t="s">
        <v>9</v>
      </c>
      <c r="F8" s="38" t="s">
        <v>10</v>
      </c>
      <c r="G8" s="39" t="s">
        <v>11</v>
      </c>
    </row>
    <row r="9" spans="1:7" x14ac:dyDescent="0.2">
      <c r="A9" s="31" t="s">
        <v>12</v>
      </c>
      <c r="B9" s="32">
        <v>462</v>
      </c>
      <c r="C9" s="32">
        <v>405</v>
      </c>
      <c r="D9" s="33">
        <v>114.07</v>
      </c>
      <c r="E9" s="32">
        <v>1655</v>
      </c>
      <c r="F9" s="32">
        <v>1732</v>
      </c>
      <c r="G9" s="33">
        <v>95.55</v>
      </c>
    </row>
    <row r="10" spans="1:7" x14ac:dyDescent="0.2">
      <c r="A10" s="31" t="s">
        <v>13</v>
      </c>
      <c r="B10" s="32">
        <v>130</v>
      </c>
      <c r="C10" s="32">
        <v>252</v>
      </c>
      <c r="D10" s="33">
        <v>51.59</v>
      </c>
      <c r="E10" s="32">
        <v>815</v>
      </c>
      <c r="F10" s="32">
        <v>1570</v>
      </c>
      <c r="G10" s="33">
        <v>51.91</v>
      </c>
    </row>
    <row r="11" spans="1:7" x14ac:dyDescent="0.2">
      <c r="A11" s="31" t="s">
        <v>14</v>
      </c>
      <c r="B11" s="32">
        <v>44</v>
      </c>
      <c r="C11" s="32">
        <v>36</v>
      </c>
      <c r="D11" s="33">
        <v>122.22</v>
      </c>
      <c r="E11" s="32">
        <v>422</v>
      </c>
      <c r="F11" s="32">
        <v>352</v>
      </c>
      <c r="G11" s="33">
        <v>119.89</v>
      </c>
    </row>
    <row r="12" spans="1:7" x14ac:dyDescent="0.2">
      <c r="A12" s="31" t="s">
        <v>16</v>
      </c>
      <c r="B12" s="32">
        <v>175</v>
      </c>
      <c r="C12" s="32">
        <v>40</v>
      </c>
      <c r="D12" s="33">
        <v>437.5</v>
      </c>
      <c r="E12" s="32">
        <v>328</v>
      </c>
      <c r="F12" s="32">
        <v>215</v>
      </c>
      <c r="G12" s="33">
        <v>152.56</v>
      </c>
    </row>
    <row r="13" spans="1:7" x14ac:dyDescent="0.2">
      <c r="A13" s="31" t="s">
        <v>15</v>
      </c>
      <c r="B13" s="32">
        <v>102</v>
      </c>
      <c r="C13" s="32">
        <v>106</v>
      </c>
      <c r="D13" s="33">
        <v>96.23</v>
      </c>
      <c r="E13" s="32">
        <v>322</v>
      </c>
      <c r="F13" s="32">
        <v>436</v>
      </c>
      <c r="G13" s="33">
        <v>73.849999999999994</v>
      </c>
    </row>
    <row r="14" spans="1:7" x14ac:dyDescent="0.2">
      <c r="A14" s="31" t="s">
        <v>18</v>
      </c>
      <c r="B14" s="32">
        <v>22</v>
      </c>
      <c r="C14" s="32">
        <v>49</v>
      </c>
      <c r="D14" s="33">
        <v>44.9</v>
      </c>
      <c r="E14" s="32">
        <v>281</v>
      </c>
      <c r="F14" s="32">
        <v>372</v>
      </c>
      <c r="G14" s="33">
        <v>75.540000000000006</v>
      </c>
    </row>
    <row r="15" spans="1:7" x14ac:dyDescent="0.2">
      <c r="A15" s="31" t="s">
        <v>17</v>
      </c>
      <c r="B15" s="32">
        <v>68</v>
      </c>
      <c r="C15" s="32">
        <v>75</v>
      </c>
      <c r="D15" s="33">
        <v>90.67</v>
      </c>
      <c r="E15" s="32">
        <v>219</v>
      </c>
      <c r="F15" s="32">
        <v>395</v>
      </c>
      <c r="G15" s="33">
        <v>55.44</v>
      </c>
    </row>
    <row r="16" spans="1:7" x14ac:dyDescent="0.2">
      <c r="A16" s="31" t="s">
        <v>20</v>
      </c>
      <c r="B16" s="32">
        <v>29</v>
      </c>
      <c r="C16" s="32">
        <v>94</v>
      </c>
      <c r="D16" s="33">
        <v>30.85</v>
      </c>
      <c r="E16" s="32">
        <v>181</v>
      </c>
      <c r="F16" s="32">
        <v>311</v>
      </c>
      <c r="G16" s="33">
        <v>58.2</v>
      </c>
    </row>
    <row r="17" spans="1:7" x14ac:dyDescent="0.2">
      <c r="A17" s="31" t="s">
        <v>30</v>
      </c>
      <c r="B17" s="32">
        <v>55</v>
      </c>
      <c r="C17" s="32">
        <v>99</v>
      </c>
      <c r="D17" s="33">
        <v>55.56</v>
      </c>
      <c r="E17" s="32">
        <v>94</v>
      </c>
      <c r="F17" s="32">
        <v>157</v>
      </c>
      <c r="G17" s="33">
        <v>59.87</v>
      </c>
    </row>
    <row r="18" spans="1:7" x14ac:dyDescent="0.2">
      <c r="A18" s="31" t="s">
        <v>21</v>
      </c>
      <c r="B18" s="32">
        <v>2</v>
      </c>
      <c r="C18" s="32">
        <v>57</v>
      </c>
      <c r="D18" s="33">
        <v>3.51</v>
      </c>
      <c r="E18" s="32">
        <v>90</v>
      </c>
      <c r="F18" s="32">
        <v>436</v>
      </c>
      <c r="G18" s="33">
        <v>20.64</v>
      </c>
    </row>
    <row r="19" spans="1:7" x14ac:dyDescent="0.2">
      <c r="A19" s="31" t="s">
        <v>43</v>
      </c>
      <c r="B19" s="32">
        <v>18</v>
      </c>
      <c r="C19" s="32">
        <v>14</v>
      </c>
      <c r="D19" s="33">
        <v>128.57</v>
      </c>
      <c r="E19" s="32">
        <v>54</v>
      </c>
      <c r="F19" s="32">
        <v>55</v>
      </c>
      <c r="G19" s="33">
        <v>98.18</v>
      </c>
    </row>
    <row r="20" spans="1:7" x14ac:dyDescent="0.2">
      <c r="A20" s="31" t="s">
        <v>19</v>
      </c>
      <c r="B20" s="32">
        <v>10</v>
      </c>
      <c r="C20" s="32">
        <v>12</v>
      </c>
      <c r="D20" s="33">
        <v>83.33</v>
      </c>
      <c r="E20" s="32">
        <v>52</v>
      </c>
      <c r="F20" s="32">
        <v>55</v>
      </c>
      <c r="G20" s="33">
        <v>94.55</v>
      </c>
    </row>
    <row r="21" spans="1:7" x14ac:dyDescent="0.2">
      <c r="A21" s="31" t="s">
        <v>31</v>
      </c>
      <c r="B21" s="32">
        <v>13</v>
      </c>
      <c r="C21" s="32">
        <v>12</v>
      </c>
      <c r="D21" s="33">
        <v>108.33</v>
      </c>
      <c r="E21" s="32">
        <v>44</v>
      </c>
      <c r="F21" s="32">
        <v>60</v>
      </c>
      <c r="G21" s="33">
        <v>73.33</v>
      </c>
    </row>
    <row r="22" spans="1:7" x14ac:dyDescent="0.2">
      <c r="A22" s="31" t="s">
        <v>22</v>
      </c>
      <c r="B22" s="32">
        <v>2</v>
      </c>
      <c r="C22" s="32">
        <v>0</v>
      </c>
      <c r="D22" s="33">
        <v>0</v>
      </c>
      <c r="E22" s="32">
        <v>39</v>
      </c>
      <c r="F22" s="32">
        <v>92</v>
      </c>
      <c r="G22" s="33">
        <v>42.39</v>
      </c>
    </row>
    <row r="23" spans="1:7" x14ac:dyDescent="0.2">
      <c r="A23" s="31" t="s">
        <v>23</v>
      </c>
      <c r="B23" s="32">
        <v>5</v>
      </c>
      <c r="C23" s="32">
        <v>10</v>
      </c>
      <c r="D23" s="33">
        <v>50</v>
      </c>
      <c r="E23" s="32">
        <v>39</v>
      </c>
      <c r="F23" s="32">
        <v>81</v>
      </c>
      <c r="G23" s="33">
        <v>48.15</v>
      </c>
    </row>
    <row r="24" spans="1:7" x14ac:dyDescent="0.2">
      <c r="A24" s="31" t="s">
        <v>29</v>
      </c>
      <c r="B24" s="32">
        <v>4</v>
      </c>
      <c r="C24" s="32">
        <v>11</v>
      </c>
      <c r="D24" s="33">
        <v>36.36</v>
      </c>
      <c r="E24" s="32">
        <v>37</v>
      </c>
      <c r="F24" s="32">
        <v>42</v>
      </c>
      <c r="G24" s="33">
        <v>88.1</v>
      </c>
    </row>
    <row r="25" spans="1:7" x14ac:dyDescent="0.2">
      <c r="A25" s="31" t="s">
        <v>25</v>
      </c>
      <c r="B25" s="32">
        <v>5</v>
      </c>
      <c r="C25" s="32">
        <v>2</v>
      </c>
      <c r="D25" s="33">
        <v>250</v>
      </c>
      <c r="E25" s="32">
        <v>25</v>
      </c>
      <c r="F25" s="32">
        <v>18</v>
      </c>
      <c r="G25" s="33">
        <v>138.88999999999999</v>
      </c>
    </row>
    <row r="26" spans="1:7" x14ac:dyDescent="0.2">
      <c r="A26" s="31" t="s">
        <v>32</v>
      </c>
      <c r="B26" s="32">
        <v>8</v>
      </c>
      <c r="C26" s="32">
        <v>3</v>
      </c>
      <c r="D26" s="33">
        <v>266.67</v>
      </c>
      <c r="E26" s="32">
        <v>23</v>
      </c>
      <c r="F26" s="32">
        <v>21</v>
      </c>
      <c r="G26" s="33">
        <v>109.52</v>
      </c>
    </row>
    <row r="27" spans="1:7" x14ac:dyDescent="0.2">
      <c r="A27" s="31" t="s">
        <v>37</v>
      </c>
      <c r="B27" s="32">
        <v>2</v>
      </c>
      <c r="C27" s="32">
        <v>0</v>
      </c>
      <c r="D27" s="33">
        <v>0</v>
      </c>
      <c r="E27" s="32">
        <v>21</v>
      </c>
      <c r="F27" s="32">
        <v>29</v>
      </c>
      <c r="G27" s="33">
        <v>72.41</v>
      </c>
    </row>
    <row r="28" spans="1:7" x14ac:dyDescent="0.2">
      <c r="A28" s="31" t="s">
        <v>36</v>
      </c>
      <c r="B28" s="32">
        <v>15</v>
      </c>
      <c r="C28" s="32">
        <v>3</v>
      </c>
      <c r="D28" s="33">
        <v>500</v>
      </c>
      <c r="E28" s="32">
        <v>17</v>
      </c>
      <c r="F28" s="32">
        <v>10</v>
      </c>
      <c r="G28" s="33">
        <v>170</v>
      </c>
    </row>
    <row r="29" spans="1:7" x14ac:dyDescent="0.2">
      <c r="A29" s="31" t="s">
        <v>39</v>
      </c>
      <c r="B29" s="32">
        <v>1</v>
      </c>
      <c r="C29" s="32">
        <v>9</v>
      </c>
      <c r="D29" s="33">
        <v>11.11</v>
      </c>
      <c r="E29" s="32">
        <v>14</v>
      </c>
      <c r="F29" s="32">
        <v>34</v>
      </c>
      <c r="G29" s="33">
        <v>41.18</v>
      </c>
    </row>
    <row r="30" spans="1:7" x14ac:dyDescent="0.2">
      <c r="A30" s="31" t="s">
        <v>38</v>
      </c>
      <c r="B30" s="32">
        <v>0</v>
      </c>
      <c r="C30" s="32">
        <v>3</v>
      </c>
      <c r="D30" s="33">
        <v>0</v>
      </c>
      <c r="E30" s="32">
        <v>13</v>
      </c>
      <c r="F30" s="32">
        <v>25</v>
      </c>
      <c r="G30" s="33">
        <v>52</v>
      </c>
    </row>
    <row r="31" spans="1:7" x14ac:dyDescent="0.2">
      <c r="A31" s="31" t="s">
        <v>35</v>
      </c>
      <c r="B31" s="32">
        <v>4</v>
      </c>
      <c r="C31" s="32">
        <v>8</v>
      </c>
      <c r="D31" s="33">
        <v>50</v>
      </c>
      <c r="E31" s="32">
        <v>12</v>
      </c>
      <c r="F31" s="32">
        <v>16</v>
      </c>
      <c r="G31" s="33">
        <v>75</v>
      </c>
    </row>
    <row r="32" spans="1:7" x14ac:dyDescent="0.2">
      <c r="A32" s="31" t="s">
        <v>24</v>
      </c>
      <c r="B32" s="32">
        <v>0</v>
      </c>
      <c r="C32" s="32">
        <v>2</v>
      </c>
      <c r="D32" s="33">
        <v>0</v>
      </c>
      <c r="E32" s="32">
        <v>12</v>
      </c>
      <c r="F32" s="32">
        <v>40</v>
      </c>
      <c r="G32" s="33">
        <v>30</v>
      </c>
    </row>
    <row r="33" spans="1:7" x14ac:dyDescent="0.2">
      <c r="A33" s="31" t="s">
        <v>26</v>
      </c>
      <c r="B33" s="32">
        <v>0</v>
      </c>
      <c r="C33" s="32">
        <v>5</v>
      </c>
      <c r="D33" s="33">
        <v>0</v>
      </c>
      <c r="E33" s="32">
        <v>11</v>
      </c>
      <c r="F33" s="32">
        <v>20</v>
      </c>
      <c r="G33" s="33">
        <v>55</v>
      </c>
    </row>
    <row r="34" spans="1:7" x14ac:dyDescent="0.2">
      <c r="A34" s="31" t="s">
        <v>28</v>
      </c>
      <c r="B34" s="32">
        <v>0</v>
      </c>
      <c r="C34" s="32">
        <v>0</v>
      </c>
      <c r="D34" s="33">
        <v>0</v>
      </c>
      <c r="E34" s="32">
        <v>11</v>
      </c>
      <c r="F34" s="32">
        <v>25</v>
      </c>
      <c r="G34" s="33">
        <v>44</v>
      </c>
    </row>
    <row r="35" spans="1:7" x14ac:dyDescent="0.2">
      <c r="A35" s="31" t="s">
        <v>44</v>
      </c>
      <c r="B35" s="32">
        <v>0</v>
      </c>
      <c r="C35" s="32">
        <v>0</v>
      </c>
      <c r="D35" s="33">
        <v>0</v>
      </c>
      <c r="E35" s="32">
        <v>8</v>
      </c>
      <c r="F35" s="32">
        <v>23</v>
      </c>
      <c r="G35" s="33">
        <v>34.78</v>
      </c>
    </row>
    <row r="36" spans="1:7" x14ac:dyDescent="0.2">
      <c r="A36" s="31" t="s">
        <v>33</v>
      </c>
      <c r="B36" s="32">
        <v>0</v>
      </c>
      <c r="C36" s="32">
        <v>0</v>
      </c>
      <c r="D36" s="33">
        <v>0</v>
      </c>
      <c r="E36" s="32">
        <v>7</v>
      </c>
      <c r="F36" s="32">
        <v>9</v>
      </c>
      <c r="G36" s="33">
        <v>77.78</v>
      </c>
    </row>
    <row r="37" spans="1:7" x14ac:dyDescent="0.2">
      <c r="A37" s="31" t="s">
        <v>34</v>
      </c>
      <c r="B37" s="32">
        <v>0</v>
      </c>
      <c r="C37" s="32">
        <v>2</v>
      </c>
      <c r="D37" s="33">
        <v>0</v>
      </c>
      <c r="E37" s="32">
        <v>7</v>
      </c>
      <c r="F37" s="32">
        <v>18</v>
      </c>
      <c r="G37" s="33">
        <v>38.89</v>
      </c>
    </row>
    <row r="38" spans="1:7" x14ac:dyDescent="0.2">
      <c r="A38" s="31" t="s">
        <v>40</v>
      </c>
      <c r="B38" s="32">
        <v>4</v>
      </c>
      <c r="C38" s="32">
        <v>6</v>
      </c>
      <c r="D38" s="33">
        <v>66.67</v>
      </c>
      <c r="E38" s="32">
        <v>6</v>
      </c>
      <c r="F38" s="32">
        <v>9</v>
      </c>
      <c r="G38" s="33">
        <v>66.67</v>
      </c>
    </row>
    <row r="39" spans="1:7" x14ac:dyDescent="0.2">
      <c r="A39" s="31" t="s">
        <v>41</v>
      </c>
      <c r="B39" s="32">
        <v>0</v>
      </c>
      <c r="C39" s="32">
        <v>0</v>
      </c>
      <c r="D39" s="33">
        <v>0</v>
      </c>
      <c r="E39" s="32">
        <v>4</v>
      </c>
      <c r="F39" s="32">
        <v>5</v>
      </c>
      <c r="G39" s="33">
        <v>80</v>
      </c>
    </row>
    <row r="40" spans="1:7" x14ac:dyDescent="0.2">
      <c r="A40" s="31" t="s">
        <v>27</v>
      </c>
      <c r="B40" s="32">
        <v>0</v>
      </c>
      <c r="C40" s="32">
        <v>0</v>
      </c>
      <c r="D40" s="33">
        <v>0</v>
      </c>
      <c r="E40" s="32">
        <v>3</v>
      </c>
      <c r="F40" s="32">
        <v>10</v>
      </c>
      <c r="G40" s="33">
        <v>30</v>
      </c>
    </row>
    <row r="42" spans="1:7" x14ac:dyDescent="0.2">
      <c r="A42" s="35" t="s">
        <v>42</v>
      </c>
      <c r="B42" s="36">
        <f>SUBTOTAL(109,B9:B40)</f>
        <v>1180</v>
      </c>
      <c r="C42" s="36">
        <f>SUBTOTAL(109,C9:C40)</f>
        <v>1315</v>
      </c>
      <c r="D42" s="37">
        <f>IFERROR(SUM(B1:B40)/SUM(C1:C40)*100, 0)</f>
        <v>89.733840304182507</v>
      </c>
      <c r="E42" s="36">
        <f>SUBTOTAL(109,E9:E40)</f>
        <v>4866</v>
      </c>
      <c r="F42" s="36">
        <f>SUBTOTAL(109,F9:F40)</f>
        <v>6673</v>
      </c>
      <c r="G42" s="37">
        <f>IFERROR(SUM(E1:E40)/SUM(F1:F40)*100, 0)</f>
        <v>72.920725310954595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8AFD1-1198-4A4B-8323-7A4DAFFC4754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7" style="31" customWidth="1"/>
    <col min="2" max="2" width="9.5703125" style="31" customWidth="1"/>
    <col min="3" max="3" width="11.140625" style="31" customWidth="1"/>
    <col min="4" max="4" width="8.42578125" style="31" customWidth="1"/>
    <col min="5" max="5" width="9.5703125" style="31" customWidth="1"/>
    <col min="6" max="6" width="11.140625" style="31" customWidth="1"/>
    <col min="7" max="7" width="9.5703125" style="31" customWidth="1"/>
    <col min="8" max="16384" width="9.140625" style="31"/>
  </cols>
  <sheetData>
    <row r="1" spans="1:7" x14ac:dyDescent="0.2">
      <c r="A1" s="31" t="s">
        <v>0</v>
      </c>
    </row>
    <row r="2" spans="1:7" x14ac:dyDescent="0.2">
      <c r="A2" s="31" t="s">
        <v>1</v>
      </c>
    </row>
    <row r="3" spans="1:7" x14ac:dyDescent="0.2">
      <c r="A3" s="31" t="s">
        <v>78</v>
      </c>
    </row>
    <row r="4" spans="1:7" x14ac:dyDescent="0.2">
      <c r="A4" s="31" t="s">
        <v>79</v>
      </c>
    </row>
    <row r="5" spans="1:7" x14ac:dyDescent="0.2">
      <c r="A5" s="31" t="s">
        <v>4</v>
      </c>
    </row>
    <row r="6" spans="1:7" x14ac:dyDescent="0.2">
      <c r="A6" s="22" t="s">
        <v>80</v>
      </c>
    </row>
    <row r="7" spans="1:7" x14ac:dyDescent="0.2">
      <c r="B7" s="32"/>
      <c r="C7" s="32"/>
      <c r="D7" s="33"/>
      <c r="E7" s="32"/>
      <c r="F7" s="32"/>
      <c r="G7" s="33"/>
    </row>
    <row r="8" spans="1:7" ht="42.75" customHeight="1" x14ac:dyDescent="0.2">
      <c r="A8" s="34" t="s">
        <v>5</v>
      </c>
      <c r="B8" s="38" t="s">
        <v>6</v>
      </c>
      <c r="C8" s="38" t="s">
        <v>7</v>
      </c>
      <c r="D8" s="39" t="s">
        <v>8</v>
      </c>
      <c r="E8" s="38" t="s">
        <v>9</v>
      </c>
      <c r="F8" s="38" t="s">
        <v>10</v>
      </c>
      <c r="G8" s="39" t="s">
        <v>11</v>
      </c>
    </row>
    <row r="9" spans="1:7" x14ac:dyDescent="0.2">
      <c r="A9" s="31" t="s">
        <v>12</v>
      </c>
      <c r="B9" s="32">
        <v>666</v>
      </c>
      <c r="C9" s="32">
        <v>425</v>
      </c>
      <c r="D9" s="33">
        <v>156.71</v>
      </c>
      <c r="E9" s="32">
        <v>1887</v>
      </c>
      <c r="F9" s="32">
        <v>1350</v>
      </c>
      <c r="G9" s="33">
        <v>139.78</v>
      </c>
    </row>
    <row r="10" spans="1:7" x14ac:dyDescent="0.2">
      <c r="A10" s="31" t="s">
        <v>13</v>
      </c>
      <c r="B10" s="32">
        <v>163</v>
      </c>
      <c r="C10" s="32">
        <v>187</v>
      </c>
      <c r="D10" s="33">
        <v>87.17</v>
      </c>
      <c r="E10" s="32">
        <v>764</v>
      </c>
      <c r="F10" s="32">
        <v>1111</v>
      </c>
      <c r="G10" s="33">
        <v>68.77</v>
      </c>
    </row>
    <row r="11" spans="1:7" x14ac:dyDescent="0.2">
      <c r="A11" s="31" t="s">
        <v>16</v>
      </c>
      <c r="B11" s="32">
        <v>70</v>
      </c>
      <c r="C11" s="32">
        <v>60</v>
      </c>
      <c r="D11" s="33">
        <v>116.67</v>
      </c>
      <c r="E11" s="32">
        <v>599</v>
      </c>
      <c r="F11" s="32">
        <v>220</v>
      </c>
      <c r="G11" s="33">
        <v>272.27</v>
      </c>
    </row>
    <row r="12" spans="1:7" x14ac:dyDescent="0.2">
      <c r="A12" s="31" t="s">
        <v>17</v>
      </c>
      <c r="B12" s="32">
        <v>136</v>
      </c>
      <c r="C12" s="32">
        <v>64</v>
      </c>
      <c r="D12" s="33">
        <v>212.5</v>
      </c>
      <c r="E12" s="32">
        <v>545</v>
      </c>
      <c r="F12" s="32">
        <v>334</v>
      </c>
      <c r="G12" s="33">
        <v>163.16999999999999</v>
      </c>
    </row>
    <row r="13" spans="1:7" x14ac:dyDescent="0.2">
      <c r="A13" s="31" t="s">
        <v>14</v>
      </c>
      <c r="B13" s="32">
        <v>135</v>
      </c>
      <c r="C13" s="32">
        <v>66</v>
      </c>
      <c r="D13" s="33">
        <v>204.55</v>
      </c>
      <c r="E13" s="32">
        <v>518</v>
      </c>
      <c r="F13" s="32">
        <v>447</v>
      </c>
      <c r="G13" s="33">
        <v>115.88</v>
      </c>
    </row>
    <row r="14" spans="1:7" x14ac:dyDescent="0.2">
      <c r="A14" s="31" t="s">
        <v>15</v>
      </c>
      <c r="B14" s="32">
        <v>258</v>
      </c>
      <c r="C14" s="32">
        <v>130</v>
      </c>
      <c r="D14" s="33">
        <v>198.46</v>
      </c>
      <c r="E14" s="32">
        <v>493</v>
      </c>
      <c r="F14" s="32">
        <v>519</v>
      </c>
      <c r="G14" s="33">
        <v>94.99</v>
      </c>
    </row>
    <row r="15" spans="1:7" x14ac:dyDescent="0.2">
      <c r="A15" s="31" t="s">
        <v>18</v>
      </c>
      <c r="B15" s="32">
        <v>107</v>
      </c>
      <c r="C15" s="32">
        <v>94</v>
      </c>
      <c r="D15" s="33">
        <v>113.83</v>
      </c>
      <c r="E15" s="32">
        <v>367</v>
      </c>
      <c r="F15" s="32">
        <v>491</v>
      </c>
      <c r="G15" s="33">
        <v>74.75</v>
      </c>
    </row>
    <row r="16" spans="1:7" x14ac:dyDescent="0.2">
      <c r="A16" s="31" t="s">
        <v>20</v>
      </c>
      <c r="B16" s="32">
        <v>34</v>
      </c>
      <c r="C16" s="32">
        <v>32</v>
      </c>
      <c r="D16" s="33">
        <v>106.25</v>
      </c>
      <c r="E16" s="32">
        <v>191</v>
      </c>
      <c r="F16" s="32">
        <v>138</v>
      </c>
      <c r="G16" s="33">
        <v>138.41</v>
      </c>
    </row>
    <row r="17" spans="1:7" x14ac:dyDescent="0.2">
      <c r="A17" s="31" t="s">
        <v>21</v>
      </c>
      <c r="B17" s="32">
        <v>21</v>
      </c>
      <c r="C17" s="32">
        <v>53</v>
      </c>
      <c r="D17" s="33">
        <v>39.619999999999997</v>
      </c>
      <c r="E17" s="32">
        <v>123</v>
      </c>
      <c r="F17" s="32">
        <v>463</v>
      </c>
      <c r="G17" s="33">
        <v>26.57</v>
      </c>
    </row>
    <row r="18" spans="1:7" x14ac:dyDescent="0.2">
      <c r="A18" s="31" t="s">
        <v>31</v>
      </c>
      <c r="B18" s="32">
        <v>61</v>
      </c>
      <c r="C18" s="32">
        <v>7</v>
      </c>
      <c r="D18" s="33">
        <v>871.43</v>
      </c>
      <c r="E18" s="32">
        <v>89</v>
      </c>
      <c r="F18" s="32">
        <v>47</v>
      </c>
      <c r="G18" s="33">
        <v>189.36</v>
      </c>
    </row>
    <row r="19" spans="1:7" x14ac:dyDescent="0.2">
      <c r="A19" s="31" t="s">
        <v>30</v>
      </c>
      <c r="B19" s="32">
        <v>13</v>
      </c>
      <c r="C19" s="32">
        <v>14</v>
      </c>
      <c r="D19" s="33">
        <v>92.86</v>
      </c>
      <c r="E19" s="32">
        <v>72</v>
      </c>
      <c r="F19" s="32">
        <v>98</v>
      </c>
      <c r="G19" s="33">
        <v>73.47</v>
      </c>
    </row>
    <row r="20" spans="1:7" x14ac:dyDescent="0.2">
      <c r="A20" s="40" t="s">
        <v>43</v>
      </c>
      <c r="B20" s="32">
        <v>15</v>
      </c>
      <c r="C20" s="32">
        <v>19</v>
      </c>
      <c r="D20" s="33">
        <v>78.95</v>
      </c>
      <c r="E20" s="32">
        <v>63</v>
      </c>
      <c r="F20" s="32">
        <v>59</v>
      </c>
      <c r="G20" s="33">
        <v>106.78</v>
      </c>
    </row>
    <row r="21" spans="1:7" x14ac:dyDescent="0.2">
      <c r="A21" s="31" t="s">
        <v>19</v>
      </c>
      <c r="B21" s="32">
        <v>18</v>
      </c>
      <c r="C21" s="32">
        <v>33</v>
      </c>
      <c r="D21" s="33">
        <v>54.55</v>
      </c>
      <c r="E21" s="32">
        <v>55</v>
      </c>
      <c r="F21" s="32">
        <v>73</v>
      </c>
      <c r="G21" s="33">
        <v>75.34</v>
      </c>
    </row>
    <row r="22" spans="1:7" x14ac:dyDescent="0.2">
      <c r="A22" s="31" t="s">
        <v>23</v>
      </c>
      <c r="B22" s="32">
        <v>6</v>
      </c>
      <c r="C22" s="32">
        <v>10</v>
      </c>
      <c r="D22" s="33">
        <v>60</v>
      </c>
      <c r="E22" s="32">
        <v>52</v>
      </c>
      <c r="F22" s="32">
        <v>60</v>
      </c>
      <c r="G22" s="33">
        <v>86.67</v>
      </c>
    </row>
    <row r="23" spans="1:7" x14ac:dyDescent="0.2">
      <c r="A23" s="31" t="s">
        <v>22</v>
      </c>
      <c r="B23" s="32">
        <v>2</v>
      </c>
      <c r="C23" s="32">
        <v>11</v>
      </c>
      <c r="D23" s="33">
        <v>18.18</v>
      </c>
      <c r="E23" s="32">
        <v>49</v>
      </c>
      <c r="F23" s="32">
        <v>69</v>
      </c>
      <c r="G23" s="33">
        <v>71.010000000000005</v>
      </c>
    </row>
    <row r="24" spans="1:7" x14ac:dyDescent="0.2">
      <c r="A24" s="31" t="s">
        <v>29</v>
      </c>
      <c r="B24" s="32">
        <v>2</v>
      </c>
      <c r="C24" s="32">
        <v>5</v>
      </c>
      <c r="D24" s="33">
        <v>40</v>
      </c>
      <c r="E24" s="32">
        <v>46</v>
      </c>
      <c r="F24" s="32">
        <v>31</v>
      </c>
      <c r="G24" s="33">
        <v>148.38999999999999</v>
      </c>
    </row>
    <row r="25" spans="1:7" x14ac:dyDescent="0.2">
      <c r="A25" s="31" t="s">
        <v>24</v>
      </c>
      <c r="B25" s="32">
        <v>2</v>
      </c>
      <c r="C25" s="32">
        <v>1</v>
      </c>
      <c r="D25" s="33">
        <v>200</v>
      </c>
      <c r="E25" s="32">
        <v>37</v>
      </c>
      <c r="F25" s="32">
        <v>40</v>
      </c>
      <c r="G25" s="33">
        <v>92.5</v>
      </c>
    </row>
    <row r="26" spans="1:7" x14ac:dyDescent="0.2">
      <c r="A26" s="31" t="s">
        <v>32</v>
      </c>
      <c r="B26" s="32">
        <v>12</v>
      </c>
      <c r="C26" s="32">
        <v>13</v>
      </c>
      <c r="D26" s="33">
        <v>92.31</v>
      </c>
      <c r="E26" s="32">
        <v>30</v>
      </c>
      <c r="F26" s="32">
        <v>34</v>
      </c>
      <c r="G26" s="33">
        <v>88.24</v>
      </c>
    </row>
    <row r="27" spans="1:7" x14ac:dyDescent="0.2">
      <c r="A27" s="31" t="s">
        <v>38</v>
      </c>
      <c r="B27" s="32">
        <v>4</v>
      </c>
      <c r="C27" s="32">
        <v>0</v>
      </c>
      <c r="D27" s="33">
        <v>0</v>
      </c>
      <c r="E27" s="32">
        <v>23</v>
      </c>
      <c r="F27" s="32">
        <v>31</v>
      </c>
      <c r="G27" s="33">
        <v>74.19</v>
      </c>
    </row>
    <row r="28" spans="1:7" x14ac:dyDescent="0.2">
      <c r="A28" s="31" t="s">
        <v>39</v>
      </c>
      <c r="B28" s="32">
        <v>5</v>
      </c>
      <c r="C28" s="32">
        <v>5</v>
      </c>
      <c r="D28" s="33">
        <v>100</v>
      </c>
      <c r="E28" s="32">
        <v>19</v>
      </c>
      <c r="F28" s="32">
        <v>31</v>
      </c>
      <c r="G28" s="33">
        <v>61.29</v>
      </c>
    </row>
    <row r="29" spans="1:7" x14ac:dyDescent="0.2">
      <c r="A29" s="31" t="s">
        <v>37</v>
      </c>
      <c r="B29" s="32">
        <v>0</v>
      </c>
      <c r="C29" s="32">
        <v>0</v>
      </c>
      <c r="D29" s="33">
        <v>0</v>
      </c>
      <c r="E29" s="32">
        <v>18</v>
      </c>
      <c r="F29" s="32">
        <v>29</v>
      </c>
      <c r="G29" s="33">
        <v>62.07</v>
      </c>
    </row>
    <row r="30" spans="1:7" x14ac:dyDescent="0.2">
      <c r="A30" s="31" t="s">
        <v>26</v>
      </c>
      <c r="B30" s="32">
        <v>0</v>
      </c>
      <c r="C30" s="32">
        <v>0</v>
      </c>
      <c r="D30" s="33">
        <v>0</v>
      </c>
      <c r="E30" s="32">
        <v>17</v>
      </c>
      <c r="F30" s="32">
        <v>11</v>
      </c>
      <c r="G30" s="33">
        <v>154.55000000000001</v>
      </c>
    </row>
    <row r="31" spans="1:7" x14ac:dyDescent="0.2">
      <c r="A31" s="31" t="s">
        <v>25</v>
      </c>
      <c r="B31" s="32">
        <v>7</v>
      </c>
      <c r="C31" s="32">
        <v>2</v>
      </c>
      <c r="D31" s="33">
        <v>350</v>
      </c>
      <c r="E31" s="32">
        <v>16</v>
      </c>
      <c r="F31" s="32">
        <v>21</v>
      </c>
      <c r="G31" s="33">
        <v>76.19</v>
      </c>
    </row>
    <row r="32" spans="1:7" x14ac:dyDescent="0.2">
      <c r="A32" s="31" t="s">
        <v>28</v>
      </c>
      <c r="B32" s="32">
        <v>2</v>
      </c>
      <c r="C32" s="32">
        <v>0</v>
      </c>
      <c r="D32" s="33">
        <v>0</v>
      </c>
      <c r="E32" s="32">
        <v>15</v>
      </c>
      <c r="F32" s="32">
        <v>21</v>
      </c>
      <c r="G32" s="33">
        <v>71.430000000000007</v>
      </c>
    </row>
    <row r="33" spans="1:7" x14ac:dyDescent="0.2">
      <c r="A33" s="31" t="s">
        <v>34</v>
      </c>
      <c r="B33" s="32">
        <v>0</v>
      </c>
      <c r="C33" s="32">
        <v>0</v>
      </c>
      <c r="D33" s="33">
        <v>0</v>
      </c>
      <c r="E33" s="32">
        <v>14</v>
      </c>
      <c r="F33" s="32">
        <v>14</v>
      </c>
      <c r="G33" s="33">
        <v>100</v>
      </c>
    </row>
    <row r="34" spans="1:7" x14ac:dyDescent="0.2">
      <c r="A34" s="31" t="s">
        <v>33</v>
      </c>
      <c r="B34" s="32">
        <v>0</v>
      </c>
      <c r="C34" s="32">
        <v>2</v>
      </c>
      <c r="D34" s="33">
        <v>0</v>
      </c>
      <c r="E34" s="32">
        <v>11</v>
      </c>
      <c r="F34" s="32">
        <v>21</v>
      </c>
      <c r="G34" s="33">
        <v>52.38</v>
      </c>
    </row>
    <row r="35" spans="1:7" x14ac:dyDescent="0.2">
      <c r="A35" s="31" t="s">
        <v>35</v>
      </c>
      <c r="B35" s="32">
        <v>4</v>
      </c>
      <c r="C35" s="32">
        <v>5</v>
      </c>
      <c r="D35" s="33">
        <v>80</v>
      </c>
      <c r="E35" s="32">
        <v>10</v>
      </c>
      <c r="F35" s="32">
        <v>6</v>
      </c>
      <c r="G35" s="33">
        <v>166.67</v>
      </c>
    </row>
    <row r="36" spans="1:7" x14ac:dyDescent="0.2">
      <c r="A36" s="31" t="s">
        <v>48</v>
      </c>
      <c r="B36" s="32">
        <v>0</v>
      </c>
      <c r="C36" s="32">
        <v>1</v>
      </c>
      <c r="D36" s="33">
        <v>0</v>
      </c>
      <c r="E36" s="32">
        <v>10</v>
      </c>
      <c r="F36" s="32">
        <v>22</v>
      </c>
      <c r="G36" s="33">
        <v>45.45</v>
      </c>
    </row>
    <row r="37" spans="1:7" x14ac:dyDescent="0.2">
      <c r="A37" s="31" t="s">
        <v>41</v>
      </c>
      <c r="B37" s="32">
        <v>4</v>
      </c>
      <c r="C37" s="32">
        <v>0</v>
      </c>
      <c r="D37" s="33">
        <v>0</v>
      </c>
      <c r="E37" s="32">
        <v>8</v>
      </c>
      <c r="F37" s="32">
        <v>7</v>
      </c>
      <c r="G37" s="33">
        <v>114.29</v>
      </c>
    </row>
    <row r="38" spans="1:7" x14ac:dyDescent="0.2">
      <c r="A38" s="31" t="s">
        <v>40</v>
      </c>
      <c r="B38" s="32">
        <v>0</v>
      </c>
      <c r="C38" s="32">
        <v>0</v>
      </c>
      <c r="D38" s="33">
        <v>0</v>
      </c>
      <c r="E38" s="32">
        <v>5</v>
      </c>
      <c r="F38" s="32">
        <v>13</v>
      </c>
      <c r="G38" s="33">
        <v>38.46</v>
      </c>
    </row>
    <row r="39" spans="1:7" x14ac:dyDescent="0.2">
      <c r="A39" s="31" t="s">
        <v>36</v>
      </c>
      <c r="B39" s="32">
        <v>1</v>
      </c>
      <c r="C39" s="32">
        <v>73</v>
      </c>
      <c r="D39" s="33">
        <v>1.37</v>
      </c>
      <c r="E39" s="32">
        <v>4</v>
      </c>
      <c r="F39" s="32">
        <v>82</v>
      </c>
      <c r="G39" s="33">
        <v>4.88</v>
      </c>
    </row>
    <row r="40" spans="1:7" x14ac:dyDescent="0.2">
      <c r="A40" s="31" t="s">
        <v>27</v>
      </c>
      <c r="B40" s="32">
        <v>0</v>
      </c>
      <c r="C40" s="32">
        <v>0</v>
      </c>
      <c r="D40" s="33">
        <v>0</v>
      </c>
      <c r="E40" s="32">
        <v>0</v>
      </c>
      <c r="F40" s="32">
        <v>21</v>
      </c>
      <c r="G40" s="33">
        <v>0</v>
      </c>
    </row>
    <row r="42" spans="1:7" x14ac:dyDescent="0.2">
      <c r="A42" s="35" t="s">
        <v>42</v>
      </c>
      <c r="B42" s="36">
        <f>SUBTOTAL(109,B9:B40)</f>
        <v>1748</v>
      </c>
      <c r="C42" s="36">
        <f>SUBTOTAL(109,C9:C40)</f>
        <v>1312</v>
      </c>
      <c r="D42" s="37">
        <f>IFERROR(SUM(B1:B40)/SUM(C1:C40)*100, 0)</f>
        <v>133.23170731707316</v>
      </c>
      <c r="E42" s="36">
        <f>SUBTOTAL(109,E9:E40)</f>
        <v>6150</v>
      </c>
      <c r="F42" s="36">
        <f>SUBTOTAL(109,F9:F40)</f>
        <v>5914</v>
      </c>
      <c r="G42" s="37">
        <f>IFERROR(SUM(E1:E40)/SUM(F1:F40)*100, 0)</f>
        <v>103.99053094352384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AC95-55A5-423A-B0EF-A1B72CAF3CB1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8.5703125" style="31" customWidth="1"/>
    <col min="2" max="2" width="9" style="31" customWidth="1"/>
    <col min="3" max="3" width="11.42578125" style="31" customWidth="1"/>
    <col min="4" max="4" width="10" style="31" customWidth="1"/>
    <col min="5" max="5" width="9.140625" style="31" customWidth="1"/>
    <col min="6" max="6" width="11.140625" style="31" customWidth="1"/>
    <col min="7" max="7" width="9.5703125" style="31" customWidth="1"/>
    <col min="8" max="16384" width="9.140625" style="31"/>
  </cols>
  <sheetData>
    <row r="1" spans="1:7" x14ac:dyDescent="0.2">
      <c r="A1" s="31" t="s">
        <v>0</v>
      </c>
    </row>
    <row r="2" spans="1:7" x14ac:dyDescent="0.2">
      <c r="A2" s="31" t="s">
        <v>1</v>
      </c>
    </row>
    <row r="3" spans="1:7" x14ac:dyDescent="0.2">
      <c r="A3" s="31" t="s">
        <v>81</v>
      </c>
    </row>
    <row r="4" spans="1:7" x14ac:dyDescent="0.2">
      <c r="A4" s="31" t="s">
        <v>82</v>
      </c>
    </row>
    <row r="5" spans="1:7" x14ac:dyDescent="0.2">
      <c r="A5" s="31" t="s">
        <v>4</v>
      </c>
    </row>
    <row r="6" spans="1:7" x14ac:dyDescent="0.2">
      <c r="A6" s="22" t="s">
        <v>83</v>
      </c>
    </row>
    <row r="7" spans="1:7" x14ac:dyDescent="0.2">
      <c r="B7" s="32"/>
      <c r="C7" s="32"/>
      <c r="D7" s="33"/>
      <c r="E7" s="32"/>
      <c r="F7" s="32"/>
      <c r="G7" s="33"/>
    </row>
    <row r="8" spans="1:7" ht="43.5" customHeight="1" x14ac:dyDescent="0.2">
      <c r="A8" s="34" t="s">
        <v>5</v>
      </c>
      <c r="B8" s="38" t="s">
        <v>6</v>
      </c>
      <c r="C8" s="38" t="s">
        <v>7</v>
      </c>
      <c r="D8" s="39" t="s">
        <v>8</v>
      </c>
      <c r="E8" s="38" t="s">
        <v>9</v>
      </c>
      <c r="F8" s="38" t="s">
        <v>10</v>
      </c>
      <c r="G8" s="39" t="s">
        <v>11</v>
      </c>
    </row>
    <row r="9" spans="1:7" x14ac:dyDescent="0.2">
      <c r="A9" s="31" t="s">
        <v>12</v>
      </c>
      <c r="B9" s="32">
        <v>566</v>
      </c>
      <c r="C9" s="32">
        <v>560</v>
      </c>
      <c r="D9" s="33">
        <v>101.07</v>
      </c>
      <c r="E9" s="32">
        <v>1747</v>
      </c>
      <c r="F9" s="32">
        <v>1884</v>
      </c>
      <c r="G9" s="33">
        <v>92.73</v>
      </c>
    </row>
    <row r="10" spans="1:7" x14ac:dyDescent="0.2">
      <c r="A10" s="31" t="s">
        <v>13</v>
      </c>
      <c r="B10" s="32">
        <v>426</v>
      </c>
      <c r="C10" s="32">
        <v>406</v>
      </c>
      <c r="D10" s="33">
        <v>104.93</v>
      </c>
      <c r="E10" s="32">
        <v>1419</v>
      </c>
      <c r="F10" s="32">
        <v>1992</v>
      </c>
      <c r="G10" s="33">
        <v>71.23</v>
      </c>
    </row>
    <row r="11" spans="1:7" x14ac:dyDescent="0.2">
      <c r="A11" s="31" t="s">
        <v>17</v>
      </c>
      <c r="B11" s="32">
        <v>112</v>
      </c>
      <c r="C11" s="32">
        <v>123</v>
      </c>
      <c r="D11" s="33">
        <v>91.06</v>
      </c>
      <c r="E11" s="32">
        <v>671</v>
      </c>
      <c r="F11" s="32">
        <v>462</v>
      </c>
      <c r="G11" s="33">
        <v>145.24</v>
      </c>
    </row>
    <row r="12" spans="1:7" x14ac:dyDescent="0.2">
      <c r="A12" s="31" t="s">
        <v>16</v>
      </c>
      <c r="B12" s="32">
        <v>128</v>
      </c>
      <c r="C12" s="32">
        <v>88</v>
      </c>
      <c r="D12" s="33">
        <v>145.44999999999999</v>
      </c>
      <c r="E12" s="32">
        <v>662</v>
      </c>
      <c r="F12" s="32">
        <v>422</v>
      </c>
      <c r="G12" s="33">
        <v>156.87</v>
      </c>
    </row>
    <row r="13" spans="1:7" x14ac:dyDescent="0.2">
      <c r="A13" s="31" t="s">
        <v>15</v>
      </c>
      <c r="B13" s="32">
        <v>212</v>
      </c>
      <c r="C13" s="32">
        <v>131</v>
      </c>
      <c r="D13" s="33">
        <v>161.83000000000001</v>
      </c>
      <c r="E13" s="32">
        <v>594</v>
      </c>
      <c r="F13" s="32">
        <v>652</v>
      </c>
      <c r="G13" s="33">
        <v>91.1</v>
      </c>
    </row>
    <row r="14" spans="1:7" x14ac:dyDescent="0.2">
      <c r="A14" s="31" t="s">
        <v>14</v>
      </c>
      <c r="B14" s="32">
        <v>154</v>
      </c>
      <c r="C14" s="32">
        <v>162</v>
      </c>
      <c r="D14" s="33">
        <v>95.06</v>
      </c>
      <c r="E14" s="32">
        <v>575</v>
      </c>
      <c r="F14" s="32">
        <v>531</v>
      </c>
      <c r="G14" s="33">
        <v>108.29</v>
      </c>
    </row>
    <row r="15" spans="1:7" x14ac:dyDescent="0.2">
      <c r="A15" s="31" t="s">
        <v>20</v>
      </c>
      <c r="B15" s="32">
        <v>113</v>
      </c>
      <c r="C15" s="32">
        <v>133</v>
      </c>
      <c r="D15" s="33">
        <v>84.96</v>
      </c>
      <c r="E15" s="32">
        <v>386</v>
      </c>
      <c r="F15" s="32">
        <v>283</v>
      </c>
      <c r="G15" s="33">
        <v>136.4</v>
      </c>
    </row>
    <row r="16" spans="1:7" x14ac:dyDescent="0.2">
      <c r="A16" s="31" t="s">
        <v>18</v>
      </c>
      <c r="B16" s="32">
        <v>57</v>
      </c>
      <c r="C16" s="32">
        <v>71</v>
      </c>
      <c r="D16" s="33">
        <v>80.28</v>
      </c>
      <c r="E16" s="32">
        <v>367</v>
      </c>
      <c r="F16" s="32">
        <v>442</v>
      </c>
      <c r="G16" s="33">
        <v>83.03</v>
      </c>
    </row>
    <row r="17" spans="1:7" x14ac:dyDescent="0.2">
      <c r="A17" s="31" t="s">
        <v>21</v>
      </c>
      <c r="B17" s="32">
        <v>48</v>
      </c>
      <c r="C17" s="32">
        <v>42</v>
      </c>
      <c r="D17" s="33">
        <v>114.29</v>
      </c>
      <c r="E17" s="32">
        <v>180</v>
      </c>
      <c r="F17" s="32">
        <v>763</v>
      </c>
      <c r="G17" s="33">
        <v>23.59</v>
      </c>
    </row>
    <row r="18" spans="1:7" x14ac:dyDescent="0.2">
      <c r="A18" s="31" t="s">
        <v>19</v>
      </c>
      <c r="B18" s="32">
        <v>31</v>
      </c>
      <c r="C18" s="32">
        <v>29</v>
      </c>
      <c r="D18" s="33">
        <v>106.9</v>
      </c>
      <c r="E18" s="32">
        <v>100</v>
      </c>
      <c r="F18" s="32">
        <v>66</v>
      </c>
      <c r="G18" s="33">
        <v>151.52000000000001</v>
      </c>
    </row>
    <row r="19" spans="1:7" x14ac:dyDescent="0.2">
      <c r="A19" s="31" t="s">
        <v>55</v>
      </c>
      <c r="B19" s="32">
        <v>29</v>
      </c>
      <c r="C19" s="32">
        <v>20</v>
      </c>
      <c r="D19" s="33">
        <v>145</v>
      </c>
      <c r="E19" s="32">
        <v>94</v>
      </c>
      <c r="F19" s="32">
        <v>67</v>
      </c>
      <c r="G19" s="33">
        <v>140.30000000000001</v>
      </c>
    </row>
    <row r="20" spans="1:7" x14ac:dyDescent="0.2">
      <c r="A20" s="31" t="s">
        <v>23</v>
      </c>
      <c r="B20" s="32">
        <v>7</v>
      </c>
      <c r="C20" s="32">
        <v>23</v>
      </c>
      <c r="D20" s="33">
        <v>30.43</v>
      </c>
      <c r="E20" s="32">
        <v>60</v>
      </c>
      <c r="F20" s="32">
        <v>91</v>
      </c>
      <c r="G20" s="33">
        <v>65.930000000000007</v>
      </c>
    </row>
    <row r="21" spans="1:7" x14ac:dyDescent="0.2">
      <c r="A21" s="31" t="s">
        <v>29</v>
      </c>
      <c r="B21" s="32">
        <v>3</v>
      </c>
      <c r="C21" s="32">
        <v>3</v>
      </c>
      <c r="D21" s="33">
        <v>100</v>
      </c>
      <c r="E21" s="32">
        <v>50</v>
      </c>
      <c r="F21" s="32">
        <v>25</v>
      </c>
      <c r="G21" s="33">
        <v>200</v>
      </c>
    </row>
    <row r="22" spans="1:7" x14ac:dyDescent="0.2">
      <c r="A22" s="31" t="s">
        <v>22</v>
      </c>
      <c r="B22" s="32">
        <v>13</v>
      </c>
      <c r="C22" s="32">
        <v>10</v>
      </c>
      <c r="D22" s="33">
        <v>130</v>
      </c>
      <c r="E22" s="32">
        <f>42+5</f>
        <v>47</v>
      </c>
      <c r="F22" s="32">
        <f>53+5</f>
        <v>58</v>
      </c>
      <c r="G22" s="33">
        <v>79.25</v>
      </c>
    </row>
    <row r="23" spans="1:7" x14ac:dyDescent="0.2">
      <c r="A23" s="31" t="s">
        <v>31</v>
      </c>
      <c r="B23" s="32">
        <v>11</v>
      </c>
      <c r="C23" s="32">
        <v>6</v>
      </c>
      <c r="D23" s="33">
        <v>183.33</v>
      </c>
      <c r="E23" s="32">
        <v>40</v>
      </c>
      <c r="F23" s="32">
        <v>56</v>
      </c>
      <c r="G23" s="33">
        <v>71.430000000000007</v>
      </c>
    </row>
    <row r="24" spans="1:7" x14ac:dyDescent="0.2">
      <c r="A24" s="31" t="s">
        <v>24</v>
      </c>
      <c r="B24" s="32">
        <v>1</v>
      </c>
      <c r="C24" s="32">
        <v>5</v>
      </c>
      <c r="D24" s="33">
        <v>20</v>
      </c>
      <c r="E24" s="32">
        <v>36</v>
      </c>
      <c r="F24" s="32">
        <v>49</v>
      </c>
      <c r="G24" s="33">
        <v>73.47</v>
      </c>
    </row>
    <row r="25" spans="1:7" x14ac:dyDescent="0.2">
      <c r="A25" s="31" t="s">
        <v>30</v>
      </c>
      <c r="B25" s="32">
        <v>15</v>
      </c>
      <c r="C25" s="32">
        <v>38</v>
      </c>
      <c r="D25" s="33">
        <v>39.47</v>
      </c>
      <c r="E25" s="32">
        <v>32</v>
      </c>
      <c r="F25" s="32">
        <v>65</v>
      </c>
      <c r="G25" s="33">
        <v>49.23</v>
      </c>
    </row>
    <row r="26" spans="1:7" x14ac:dyDescent="0.2">
      <c r="A26" s="31" t="s">
        <v>32</v>
      </c>
      <c r="B26" s="32">
        <v>9</v>
      </c>
      <c r="C26" s="32">
        <v>15</v>
      </c>
      <c r="D26" s="33">
        <v>60</v>
      </c>
      <c r="E26" s="32">
        <v>31</v>
      </c>
      <c r="F26" s="32">
        <v>31</v>
      </c>
      <c r="G26" s="33">
        <v>100</v>
      </c>
    </row>
    <row r="27" spans="1:7" x14ac:dyDescent="0.2">
      <c r="A27" s="31" t="s">
        <v>26</v>
      </c>
      <c r="B27" s="32">
        <v>5</v>
      </c>
      <c r="C27" s="32">
        <v>0</v>
      </c>
      <c r="D27" s="33">
        <v>0</v>
      </c>
      <c r="E27" s="32">
        <v>23</v>
      </c>
      <c r="F27" s="32">
        <v>31</v>
      </c>
      <c r="G27" s="33">
        <v>74.19</v>
      </c>
    </row>
    <row r="28" spans="1:7" x14ac:dyDescent="0.2">
      <c r="A28" s="31" t="s">
        <v>25</v>
      </c>
      <c r="B28" s="32">
        <v>6</v>
      </c>
      <c r="C28" s="32">
        <v>0</v>
      </c>
      <c r="D28" s="33">
        <v>0</v>
      </c>
      <c r="E28" s="32">
        <v>20</v>
      </c>
      <c r="F28" s="32">
        <v>22</v>
      </c>
      <c r="G28" s="33">
        <v>90.91</v>
      </c>
    </row>
    <row r="29" spans="1:7" x14ac:dyDescent="0.2">
      <c r="A29" s="31" t="s">
        <v>28</v>
      </c>
      <c r="B29" s="32">
        <v>6</v>
      </c>
      <c r="C29" s="32">
        <v>8</v>
      </c>
      <c r="D29" s="33">
        <v>75</v>
      </c>
      <c r="E29" s="32">
        <v>19</v>
      </c>
      <c r="F29" s="32">
        <v>29</v>
      </c>
      <c r="G29" s="33">
        <v>65.52</v>
      </c>
    </row>
    <row r="30" spans="1:7" x14ac:dyDescent="0.2">
      <c r="A30" s="31" t="s">
        <v>39</v>
      </c>
      <c r="B30" s="32">
        <v>0</v>
      </c>
      <c r="C30" s="32">
        <v>0</v>
      </c>
      <c r="D30" s="33">
        <v>0</v>
      </c>
      <c r="E30" s="32">
        <v>18</v>
      </c>
      <c r="F30" s="32">
        <v>26</v>
      </c>
      <c r="G30" s="33">
        <v>69.23</v>
      </c>
    </row>
    <row r="31" spans="1:7" x14ac:dyDescent="0.2">
      <c r="A31" s="31" t="s">
        <v>37</v>
      </c>
      <c r="B31" s="32">
        <v>0</v>
      </c>
      <c r="C31" s="32">
        <v>0</v>
      </c>
      <c r="D31" s="33">
        <v>0</v>
      </c>
      <c r="E31" s="32">
        <v>18</v>
      </c>
      <c r="F31" s="32">
        <v>29</v>
      </c>
      <c r="G31" s="33">
        <v>62.07</v>
      </c>
    </row>
    <row r="32" spans="1:7" x14ac:dyDescent="0.2">
      <c r="A32" s="31" t="s">
        <v>38</v>
      </c>
      <c r="B32" s="32">
        <v>0</v>
      </c>
      <c r="C32" s="32">
        <v>8</v>
      </c>
      <c r="D32" s="33">
        <v>0</v>
      </c>
      <c r="E32" s="32">
        <v>18</v>
      </c>
      <c r="F32" s="32">
        <v>37</v>
      </c>
      <c r="G32" s="33">
        <v>48.65</v>
      </c>
    </row>
    <row r="33" spans="1:7" x14ac:dyDescent="0.2">
      <c r="A33" s="31" t="s">
        <v>27</v>
      </c>
      <c r="B33" s="32">
        <v>0</v>
      </c>
      <c r="C33" s="32">
        <v>0</v>
      </c>
      <c r="D33" s="33">
        <v>0</v>
      </c>
      <c r="E33" s="32">
        <v>17</v>
      </c>
      <c r="F33" s="32">
        <v>12</v>
      </c>
      <c r="G33" s="33">
        <v>141.66999999999999</v>
      </c>
    </row>
    <row r="34" spans="1:7" x14ac:dyDescent="0.2">
      <c r="A34" s="31" t="s">
        <v>35</v>
      </c>
      <c r="B34" s="32">
        <v>0</v>
      </c>
      <c r="C34" s="32">
        <v>9</v>
      </c>
      <c r="D34" s="33">
        <v>0</v>
      </c>
      <c r="E34" s="32">
        <v>16</v>
      </c>
      <c r="F34" s="32">
        <v>18</v>
      </c>
      <c r="G34" s="33">
        <v>88.89</v>
      </c>
    </row>
    <row r="35" spans="1:7" x14ac:dyDescent="0.2">
      <c r="A35" s="31" t="s">
        <v>36</v>
      </c>
      <c r="B35" s="32">
        <v>9</v>
      </c>
      <c r="C35" s="32">
        <v>5</v>
      </c>
      <c r="D35" s="33">
        <v>180</v>
      </c>
      <c r="E35" s="32">
        <v>15</v>
      </c>
      <c r="F35" s="32">
        <v>10</v>
      </c>
      <c r="G35" s="33">
        <v>150</v>
      </c>
    </row>
    <row r="36" spans="1:7" x14ac:dyDescent="0.2">
      <c r="A36" s="31" t="s">
        <v>33</v>
      </c>
      <c r="B36" s="32">
        <v>5</v>
      </c>
      <c r="C36" s="32">
        <v>4</v>
      </c>
      <c r="D36" s="33">
        <v>125</v>
      </c>
      <c r="E36" s="32">
        <v>14</v>
      </c>
      <c r="F36" s="32">
        <v>25</v>
      </c>
      <c r="G36" s="33">
        <v>56</v>
      </c>
    </row>
    <row r="37" spans="1:7" x14ac:dyDescent="0.2">
      <c r="A37" s="31" t="s">
        <v>48</v>
      </c>
      <c r="B37" s="32">
        <v>0</v>
      </c>
      <c r="C37" s="32">
        <v>4</v>
      </c>
      <c r="D37" s="33">
        <v>0</v>
      </c>
      <c r="E37" s="32">
        <v>13</v>
      </c>
      <c r="F37" s="32">
        <v>36</v>
      </c>
      <c r="G37" s="33">
        <v>36.11</v>
      </c>
    </row>
    <row r="38" spans="1:7" x14ac:dyDescent="0.2">
      <c r="A38" s="31" t="s">
        <v>41</v>
      </c>
      <c r="B38" s="32">
        <v>2</v>
      </c>
      <c r="C38" s="32">
        <v>0</v>
      </c>
      <c r="D38" s="33">
        <v>0</v>
      </c>
      <c r="E38" s="32">
        <v>6</v>
      </c>
      <c r="F38" s="32">
        <v>4</v>
      </c>
      <c r="G38" s="33">
        <v>150</v>
      </c>
    </row>
    <row r="39" spans="1:7" x14ac:dyDescent="0.2">
      <c r="A39" s="31" t="s">
        <v>40</v>
      </c>
      <c r="B39" s="32">
        <v>3</v>
      </c>
      <c r="C39" s="32">
        <v>8</v>
      </c>
      <c r="D39" s="33">
        <v>37.5</v>
      </c>
      <c r="E39" s="32">
        <v>5</v>
      </c>
      <c r="F39" s="32">
        <v>25</v>
      </c>
      <c r="G39" s="33">
        <v>20</v>
      </c>
    </row>
    <row r="40" spans="1:7" x14ac:dyDescent="0.2">
      <c r="A40" s="31" t="s">
        <v>34</v>
      </c>
      <c r="B40" s="32">
        <v>0</v>
      </c>
      <c r="C40" s="32">
        <v>2</v>
      </c>
      <c r="D40" s="33">
        <v>0</v>
      </c>
      <c r="E40" s="32">
        <v>5</v>
      </c>
      <c r="F40" s="32">
        <v>19</v>
      </c>
      <c r="G40" s="33">
        <v>26.32</v>
      </c>
    </row>
    <row r="42" spans="1:7" x14ac:dyDescent="0.2">
      <c r="A42" s="35" t="s">
        <v>42</v>
      </c>
      <c r="B42" s="36">
        <f>SUBTOTAL(109,B9:B40)</f>
        <v>1971</v>
      </c>
      <c r="C42" s="36">
        <f>SUBTOTAL(109,C9:C40)</f>
        <v>1913</v>
      </c>
      <c r="D42" s="37">
        <f>IFERROR(SUM(B1:B40)/SUM(C1:C40)*100, 0)</f>
        <v>103.03188708834293</v>
      </c>
      <c r="E42" s="36">
        <f>SUBTOTAL(109,E9:E40)</f>
        <v>7298</v>
      </c>
      <c r="F42" s="36">
        <f>SUBTOTAL(109,F9:F40)</f>
        <v>8262</v>
      </c>
      <c r="G42" s="37">
        <f>IFERROR(SUM(E1:E40)/SUM(F1:F40)*100, 0)</f>
        <v>88.332122972645848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FBA2-AFCF-4BCF-890A-898173B7808D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8.85546875" style="31" customWidth="1"/>
    <col min="2" max="2" width="9.7109375" style="31" customWidth="1"/>
    <col min="3" max="3" width="11.42578125" style="31" customWidth="1"/>
    <col min="4" max="4" width="9.5703125" style="31" customWidth="1"/>
    <col min="5" max="5" width="10.140625" style="31" customWidth="1"/>
    <col min="6" max="6" width="11.42578125" style="31" customWidth="1"/>
    <col min="7" max="7" width="10" style="31" customWidth="1"/>
    <col min="8" max="16384" width="9.140625" style="31"/>
  </cols>
  <sheetData>
    <row r="1" spans="1:7" x14ac:dyDescent="0.2">
      <c r="A1" s="31" t="s">
        <v>0</v>
      </c>
    </row>
    <row r="2" spans="1:7" x14ac:dyDescent="0.2">
      <c r="A2" s="31" t="s">
        <v>1</v>
      </c>
    </row>
    <row r="3" spans="1:7" x14ac:dyDescent="0.2">
      <c r="A3" s="31" t="s">
        <v>81</v>
      </c>
    </row>
    <row r="4" spans="1:7" x14ac:dyDescent="0.2">
      <c r="A4" s="31" t="s">
        <v>84</v>
      </c>
    </row>
    <row r="5" spans="1:7" x14ac:dyDescent="0.2">
      <c r="A5" s="31" t="s">
        <v>4</v>
      </c>
    </row>
    <row r="6" spans="1:7" x14ac:dyDescent="0.2">
      <c r="A6" s="22" t="s">
        <v>85</v>
      </c>
    </row>
    <row r="7" spans="1:7" x14ac:dyDescent="0.2">
      <c r="B7" s="32"/>
      <c r="C7" s="32"/>
      <c r="D7" s="33"/>
      <c r="E7" s="32"/>
      <c r="F7" s="32"/>
      <c r="G7" s="33"/>
    </row>
    <row r="8" spans="1:7" ht="41.25" customHeight="1" x14ac:dyDescent="0.2">
      <c r="A8" s="34" t="s">
        <v>5</v>
      </c>
      <c r="B8" s="38" t="s">
        <v>6</v>
      </c>
      <c r="C8" s="38" t="s">
        <v>7</v>
      </c>
      <c r="D8" s="39" t="s">
        <v>8</v>
      </c>
      <c r="E8" s="38" t="s">
        <v>9</v>
      </c>
      <c r="F8" s="38" t="s">
        <v>10</v>
      </c>
      <c r="G8" s="39" t="s">
        <v>11</v>
      </c>
    </row>
    <row r="9" spans="1:7" x14ac:dyDescent="0.2">
      <c r="A9" s="31" t="s">
        <v>13</v>
      </c>
      <c r="B9" s="32">
        <v>1208</v>
      </c>
      <c r="C9" s="32">
        <v>451</v>
      </c>
      <c r="D9" s="33">
        <v>267.85000000000002</v>
      </c>
      <c r="E9" s="32">
        <v>4639</v>
      </c>
      <c r="F9" s="32">
        <v>1974</v>
      </c>
      <c r="G9" s="33">
        <v>235.01</v>
      </c>
    </row>
    <row r="10" spans="1:7" x14ac:dyDescent="0.2">
      <c r="A10" s="31" t="s">
        <v>12</v>
      </c>
      <c r="B10" s="32">
        <v>694</v>
      </c>
      <c r="C10" s="32">
        <v>435</v>
      </c>
      <c r="D10" s="33">
        <v>159.54</v>
      </c>
      <c r="E10" s="32">
        <v>3143</v>
      </c>
      <c r="F10" s="32">
        <v>1704</v>
      </c>
      <c r="G10" s="33">
        <v>184.45</v>
      </c>
    </row>
    <row r="11" spans="1:7" x14ac:dyDescent="0.2">
      <c r="A11" s="31" t="s">
        <v>21</v>
      </c>
      <c r="B11" s="32">
        <v>182</v>
      </c>
      <c r="C11" s="32">
        <v>90</v>
      </c>
      <c r="D11" s="33">
        <v>202.22</v>
      </c>
      <c r="E11" s="32">
        <v>2516</v>
      </c>
      <c r="F11" s="32">
        <v>2043</v>
      </c>
      <c r="G11" s="33">
        <v>123.15</v>
      </c>
    </row>
    <row r="12" spans="1:7" x14ac:dyDescent="0.2">
      <c r="A12" s="31" t="s">
        <v>17</v>
      </c>
      <c r="B12" s="32">
        <v>270</v>
      </c>
      <c r="C12" s="32">
        <v>186</v>
      </c>
      <c r="D12" s="33">
        <v>145.16</v>
      </c>
      <c r="E12" s="32">
        <v>2439</v>
      </c>
      <c r="F12" s="32">
        <v>830</v>
      </c>
      <c r="G12" s="33">
        <v>293.86</v>
      </c>
    </row>
    <row r="13" spans="1:7" x14ac:dyDescent="0.2">
      <c r="A13" s="31" t="s">
        <v>18</v>
      </c>
      <c r="B13" s="32">
        <v>119</v>
      </c>
      <c r="C13" s="32">
        <v>74</v>
      </c>
      <c r="D13" s="33">
        <v>160.81</v>
      </c>
      <c r="E13" s="32">
        <v>2146</v>
      </c>
      <c r="F13" s="32">
        <v>459</v>
      </c>
      <c r="G13" s="33">
        <v>467.54</v>
      </c>
    </row>
    <row r="14" spans="1:7" x14ac:dyDescent="0.2">
      <c r="A14" s="31" t="s">
        <v>15</v>
      </c>
      <c r="B14" s="32">
        <v>414</v>
      </c>
      <c r="C14" s="32">
        <v>283</v>
      </c>
      <c r="D14" s="33">
        <v>146.29</v>
      </c>
      <c r="E14" s="32">
        <v>1737</v>
      </c>
      <c r="F14" s="32">
        <v>788</v>
      </c>
      <c r="G14" s="33">
        <v>220.43</v>
      </c>
    </row>
    <row r="15" spans="1:7" x14ac:dyDescent="0.2">
      <c r="A15" s="31" t="s">
        <v>16</v>
      </c>
      <c r="B15" s="32">
        <v>365</v>
      </c>
      <c r="C15" s="32">
        <v>122</v>
      </c>
      <c r="D15" s="33">
        <v>299.18</v>
      </c>
      <c r="E15" s="32">
        <v>1619</v>
      </c>
      <c r="F15" s="32">
        <v>503</v>
      </c>
      <c r="G15" s="33">
        <v>321.87</v>
      </c>
    </row>
    <row r="16" spans="1:7" x14ac:dyDescent="0.2">
      <c r="A16" s="31" t="s">
        <v>20</v>
      </c>
      <c r="B16" s="32">
        <v>278</v>
      </c>
      <c r="C16" s="32">
        <v>194</v>
      </c>
      <c r="D16" s="33">
        <v>143.30000000000001</v>
      </c>
      <c r="E16" s="32">
        <v>1565</v>
      </c>
      <c r="F16" s="32">
        <v>484</v>
      </c>
      <c r="G16" s="33">
        <v>323.35000000000002</v>
      </c>
    </row>
    <row r="17" spans="1:7" x14ac:dyDescent="0.2">
      <c r="A17" s="31" t="s">
        <v>14</v>
      </c>
      <c r="B17" s="32">
        <v>261</v>
      </c>
      <c r="C17" s="32">
        <v>140</v>
      </c>
      <c r="D17" s="33">
        <v>186.43</v>
      </c>
      <c r="E17" s="32">
        <v>1501</v>
      </c>
      <c r="F17" s="32">
        <v>470</v>
      </c>
      <c r="G17" s="33">
        <v>319.36</v>
      </c>
    </row>
    <row r="18" spans="1:7" x14ac:dyDescent="0.2">
      <c r="A18" s="31" t="s">
        <v>25</v>
      </c>
      <c r="B18" s="32">
        <v>15</v>
      </c>
      <c r="C18" s="32">
        <v>4</v>
      </c>
      <c r="D18" s="33">
        <v>375</v>
      </c>
      <c r="E18" s="32">
        <v>726</v>
      </c>
      <c r="F18" s="32">
        <v>329</v>
      </c>
      <c r="G18" s="33">
        <v>220.67</v>
      </c>
    </row>
    <row r="19" spans="1:7" x14ac:dyDescent="0.2">
      <c r="A19" s="31" t="s">
        <v>55</v>
      </c>
      <c r="B19" s="32">
        <v>31</v>
      </c>
      <c r="C19" s="32">
        <v>24</v>
      </c>
      <c r="D19" s="33">
        <v>129.16999999999999</v>
      </c>
      <c r="E19" s="32">
        <v>239</v>
      </c>
      <c r="F19" s="32">
        <v>85</v>
      </c>
      <c r="G19" s="33">
        <v>281.18</v>
      </c>
    </row>
    <row r="20" spans="1:7" x14ac:dyDescent="0.2">
      <c r="A20" s="31" t="s">
        <v>23</v>
      </c>
      <c r="B20" s="32">
        <v>15</v>
      </c>
      <c r="C20" s="32">
        <v>12</v>
      </c>
      <c r="D20" s="33">
        <v>125</v>
      </c>
      <c r="E20" s="32">
        <v>194</v>
      </c>
      <c r="F20" s="32">
        <v>93</v>
      </c>
      <c r="G20" s="33">
        <v>208.6</v>
      </c>
    </row>
    <row r="21" spans="1:7" x14ac:dyDescent="0.2">
      <c r="A21" s="31" t="s">
        <v>19</v>
      </c>
      <c r="B21" s="32">
        <v>31</v>
      </c>
      <c r="C21" s="32">
        <v>24</v>
      </c>
      <c r="D21" s="33">
        <v>129.16999999999999</v>
      </c>
      <c r="E21" s="32">
        <v>182</v>
      </c>
      <c r="F21" s="32">
        <v>70</v>
      </c>
      <c r="G21" s="33">
        <v>260</v>
      </c>
    </row>
    <row r="22" spans="1:7" x14ac:dyDescent="0.2">
      <c r="A22" s="31" t="s">
        <v>22</v>
      </c>
      <c r="B22" s="32">
        <v>95</v>
      </c>
      <c r="C22" s="32">
        <v>6</v>
      </c>
      <c r="D22" s="33">
        <v>1583.33</v>
      </c>
      <c r="E22" s="32">
        <v>132</v>
      </c>
      <c r="F22" s="32">
        <f>61+5</f>
        <v>66</v>
      </c>
      <c r="G22" s="33">
        <v>216.39</v>
      </c>
    </row>
    <row r="23" spans="1:7" x14ac:dyDescent="0.2">
      <c r="A23" s="31" t="s">
        <v>29</v>
      </c>
      <c r="B23" s="32">
        <v>5</v>
      </c>
      <c r="C23" s="32">
        <v>1</v>
      </c>
      <c r="D23" s="33">
        <v>500</v>
      </c>
      <c r="E23" s="32">
        <v>115</v>
      </c>
      <c r="F23" s="32">
        <v>33</v>
      </c>
      <c r="G23" s="33">
        <v>348.48</v>
      </c>
    </row>
    <row r="24" spans="1:7" x14ac:dyDescent="0.2">
      <c r="A24" s="31" t="s">
        <v>24</v>
      </c>
      <c r="B24" s="32">
        <v>19</v>
      </c>
      <c r="C24" s="32">
        <v>0</v>
      </c>
      <c r="D24" s="33">
        <v>0</v>
      </c>
      <c r="E24" s="32">
        <v>104</v>
      </c>
      <c r="F24" s="32">
        <v>58</v>
      </c>
      <c r="G24" s="33">
        <v>179.31</v>
      </c>
    </row>
    <row r="25" spans="1:7" x14ac:dyDescent="0.2">
      <c r="A25" s="31" t="s">
        <v>31</v>
      </c>
      <c r="B25" s="32">
        <v>8</v>
      </c>
      <c r="C25" s="32">
        <v>12</v>
      </c>
      <c r="D25" s="33">
        <v>66.67</v>
      </c>
      <c r="E25" s="32">
        <v>88</v>
      </c>
      <c r="F25" s="32">
        <v>70</v>
      </c>
      <c r="G25" s="33">
        <v>125.71</v>
      </c>
    </row>
    <row r="26" spans="1:7" x14ac:dyDescent="0.2">
      <c r="A26" s="31" t="s">
        <v>26</v>
      </c>
      <c r="B26" s="32">
        <v>13</v>
      </c>
      <c r="C26" s="32">
        <v>7</v>
      </c>
      <c r="D26" s="33">
        <v>185.71</v>
      </c>
      <c r="E26" s="32">
        <v>88</v>
      </c>
      <c r="F26" s="32">
        <v>36</v>
      </c>
      <c r="G26" s="33">
        <v>244.44</v>
      </c>
    </row>
    <row r="27" spans="1:7" x14ac:dyDescent="0.2">
      <c r="A27" s="31" t="s">
        <v>32</v>
      </c>
      <c r="B27" s="32">
        <v>14</v>
      </c>
      <c r="C27" s="32">
        <v>15</v>
      </c>
      <c r="D27" s="33">
        <v>93.33</v>
      </c>
      <c r="E27" s="32">
        <v>80</v>
      </c>
      <c r="F27" s="32">
        <v>47</v>
      </c>
      <c r="G27" s="33">
        <v>170.21</v>
      </c>
    </row>
    <row r="28" spans="1:7" x14ac:dyDescent="0.2">
      <c r="A28" s="31" t="s">
        <v>36</v>
      </c>
      <c r="B28" s="32">
        <v>34</v>
      </c>
      <c r="C28" s="32">
        <v>20</v>
      </c>
      <c r="D28" s="33">
        <v>170</v>
      </c>
      <c r="E28" s="32">
        <v>71</v>
      </c>
      <c r="F28" s="32">
        <v>43</v>
      </c>
      <c r="G28" s="33">
        <v>165.12</v>
      </c>
    </row>
    <row r="29" spans="1:7" x14ac:dyDescent="0.2">
      <c r="A29" s="31" t="s">
        <v>35</v>
      </c>
      <c r="B29" s="32">
        <v>18</v>
      </c>
      <c r="C29" s="32">
        <v>6</v>
      </c>
      <c r="D29" s="33">
        <v>300</v>
      </c>
      <c r="E29" s="32">
        <v>58</v>
      </c>
      <c r="F29" s="32">
        <v>22</v>
      </c>
      <c r="G29" s="33">
        <v>263.64</v>
      </c>
    </row>
    <row r="30" spans="1:7" x14ac:dyDescent="0.2">
      <c r="A30" s="31" t="s">
        <v>48</v>
      </c>
      <c r="B30" s="32">
        <v>13</v>
      </c>
      <c r="C30" s="32">
        <v>9</v>
      </c>
      <c r="D30" s="33">
        <v>144.44</v>
      </c>
      <c r="E30" s="32">
        <v>53</v>
      </c>
      <c r="F30" s="32">
        <v>27</v>
      </c>
      <c r="G30" s="33">
        <v>196.3</v>
      </c>
    </row>
    <row r="31" spans="1:7" x14ac:dyDescent="0.2">
      <c r="A31" s="31" t="s">
        <v>37</v>
      </c>
      <c r="B31" s="32">
        <v>2</v>
      </c>
      <c r="C31" s="32">
        <v>1</v>
      </c>
      <c r="D31" s="33">
        <v>200</v>
      </c>
      <c r="E31" s="32">
        <v>44</v>
      </c>
      <c r="F31" s="32">
        <v>28</v>
      </c>
      <c r="G31" s="33">
        <v>157.13999999999999</v>
      </c>
    </row>
    <row r="32" spans="1:7" x14ac:dyDescent="0.2">
      <c r="A32" s="31" t="s">
        <v>40</v>
      </c>
      <c r="B32" s="32">
        <v>0</v>
      </c>
      <c r="C32" s="32">
        <v>2</v>
      </c>
      <c r="D32" s="33">
        <v>0</v>
      </c>
      <c r="E32" s="32">
        <v>41</v>
      </c>
      <c r="F32" s="32">
        <v>25</v>
      </c>
      <c r="G32" s="33">
        <v>164</v>
      </c>
    </row>
    <row r="33" spans="1:7" x14ac:dyDescent="0.2">
      <c r="A33" s="31" t="s">
        <v>39</v>
      </c>
      <c r="B33" s="32">
        <v>2</v>
      </c>
      <c r="C33" s="32">
        <v>0</v>
      </c>
      <c r="D33" s="33">
        <v>0</v>
      </c>
      <c r="E33" s="32">
        <v>41</v>
      </c>
      <c r="F33" s="32">
        <v>20</v>
      </c>
      <c r="G33" s="33">
        <v>205</v>
      </c>
    </row>
    <row r="34" spans="1:7" x14ac:dyDescent="0.2">
      <c r="A34" s="31" t="s">
        <v>38</v>
      </c>
      <c r="B34" s="32">
        <v>4</v>
      </c>
      <c r="C34" s="32">
        <v>0</v>
      </c>
      <c r="D34" s="33">
        <v>0</v>
      </c>
      <c r="E34" s="32">
        <v>41</v>
      </c>
      <c r="F34" s="32">
        <v>28</v>
      </c>
      <c r="G34" s="33">
        <v>146.43</v>
      </c>
    </row>
    <row r="35" spans="1:7" x14ac:dyDescent="0.2">
      <c r="A35" s="31" t="s">
        <v>28</v>
      </c>
      <c r="B35" s="32">
        <v>8</v>
      </c>
      <c r="C35" s="32">
        <v>2</v>
      </c>
      <c r="D35" s="33">
        <v>400</v>
      </c>
      <c r="E35" s="32">
        <v>39</v>
      </c>
      <c r="F35" s="32">
        <v>14</v>
      </c>
      <c r="G35" s="33">
        <v>278.57</v>
      </c>
    </row>
    <row r="36" spans="1:7" x14ac:dyDescent="0.2">
      <c r="A36" s="31" t="s">
        <v>33</v>
      </c>
      <c r="B36" s="32">
        <v>0</v>
      </c>
      <c r="C36" s="32">
        <v>6</v>
      </c>
      <c r="D36" s="33">
        <v>0</v>
      </c>
      <c r="E36" s="32">
        <v>36</v>
      </c>
      <c r="F36" s="32">
        <v>26</v>
      </c>
      <c r="G36" s="33">
        <v>138.46</v>
      </c>
    </row>
    <row r="37" spans="1:7" x14ac:dyDescent="0.2">
      <c r="A37" s="31" t="s">
        <v>30</v>
      </c>
      <c r="B37" s="32">
        <v>4</v>
      </c>
      <c r="C37" s="32">
        <v>14</v>
      </c>
      <c r="D37" s="33">
        <v>28.57</v>
      </c>
      <c r="E37" s="32">
        <v>35</v>
      </c>
      <c r="F37" s="32">
        <v>66</v>
      </c>
      <c r="G37" s="33">
        <v>53.03</v>
      </c>
    </row>
    <row r="38" spans="1:7" x14ac:dyDescent="0.2">
      <c r="A38" s="31" t="s">
        <v>41</v>
      </c>
      <c r="B38" s="32">
        <v>18</v>
      </c>
      <c r="C38" s="32">
        <v>0</v>
      </c>
      <c r="D38" s="33">
        <v>0</v>
      </c>
      <c r="E38" s="32">
        <v>32</v>
      </c>
      <c r="F38" s="32">
        <v>4</v>
      </c>
      <c r="G38" s="33">
        <v>800</v>
      </c>
    </row>
    <row r="39" spans="1:7" x14ac:dyDescent="0.2">
      <c r="A39" s="31" t="s">
        <v>34</v>
      </c>
      <c r="B39" s="32">
        <v>0</v>
      </c>
      <c r="C39" s="32">
        <v>4</v>
      </c>
      <c r="D39" s="33">
        <v>0</v>
      </c>
      <c r="E39" s="32">
        <v>32</v>
      </c>
      <c r="F39" s="32">
        <v>17</v>
      </c>
      <c r="G39" s="33">
        <v>188.24</v>
      </c>
    </row>
    <row r="40" spans="1:7" x14ac:dyDescent="0.2">
      <c r="A40" s="31" t="s">
        <v>27</v>
      </c>
      <c r="B40" s="32">
        <v>0</v>
      </c>
      <c r="C40" s="32">
        <v>2</v>
      </c>
      <c r="D40" s="33">
        <v>0</v>
      </c>
      <c r="E40" s="32">
        <v>28</v>
      </c>
      <c r="F40" s="32">
        <v>11</v>
      </c>
      <c r="G40" s="33">
        <v>254.55</v>
      </c>
    </row>
    <row r="42" spans="1:7" x14ac:dyDescent="0.2">
      <c r="A42" s="35" t="s">
        <v>42</v>
      </c>
      <c r="B42" s="36">
        <f>SUBTOTAL(109,B9:B40)</f>
        <v>4140</v>
      </c>
      <c r="C42" s="36">
        <f>SUBTOTAL(109,C9:C40)</f>
        <v>2146</v>
      </c>
      <c r="D42" s="37">
        <f>IFERROR(SUM(B1:B40)/SUM(C1:C40)*100, 0)</f>
        <v>192.9170549860205</v>
      </c>
      <c r="E42" s="36">
        <f>SUBTOTAL(109,E9:E40)</f>
        <v>23804</v>
      </c>
      <c r="F42" s="36">
        <f>SUBTOTAL(109,F9:F40)</f>
        <v>10473</v>
      </c>
      <c r="G42" s="37">
        <f>IFERROR(SUM(E1:E40)/SUM(F1:F40)*100, 0)</f>
        <v>227.28921989878734</v>
      </c>
    </row>
  </sheetData>
  <pageMargins left="0.15748031496062992" right="0.15748031496062992" top="0.98425196850393704" bottom="0.98425196850393704" header="0.51181102362204722" footer="0.5118110236220472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2FE88-4BB3-4749-AE1E-1A850EB53BC7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6.85546875" style="31" customWidth="1"/>
    <col min="2" max="2" width="9.140625" style="31" customWidth="1"/>
    <col min="3" max="3" width="11" style="31" customWidth="1"/>
    <col min="4" max="4" width="9.140625" style="31" customWidth="1"/>
    <col min="5" max="5" width="8.85546875" style="31" customWidth="1"/>
    <col min="6" max="6" width="10.7109375" style="31" customWidth="1"/>
    <col min="7" max="7" width="8.85546875" style="31" customWidth="1"/>
    <col min="8" max="16384" width="9.140625" style="31"/>
  </cols>
  <sheetData>
    <row r="1" spans="1:7" x14ac:dyDescent="0.2">
      <c r="A1" s="31" t="s">
        <v>0</v>
      </c>
    </row>
    <row r="2" spans="1:7" x14ac:dyDescent="0.2">
      <c r="A2" s="31" t="s">
        <v>1</v>
      </c>
    </row>
    <row r="3" spans="1:7" x14ac:dyDescent="0.2">
      <c r="A3" s="31" t="s">
        <v>86</v>
      </c>
    </row>
    <row r="4" spans="1:7" x14ac:dyDescent="0.2">
      <c r="A4" s="31" t="s">
        <v>87</v>
      </c>
    </row>
    <row r="5" spans="1:7" x14ac:dyDescent="0.2">
      <c r="A5" s="31" t="s">
        <v>4</v>
      </c>
    </row>
    <row r="6" spans="1:7" x14ac:dyDescent="0.2">
      <c r="A6" s="41" t="s">
        <v>88</v>
      </c>
    </row>
    <row r="7" spans="1:7" x14ac:dyDescent="0.2">
      <c r="B7" s="32"/>
      <c r="C7" s="32"/>
      <c r="D7" s="33"/>
      <c r="E7" s="32"/>
      <c r="F7" s="32"/>
      <c r="G7" s="33"/>
    </row>
    <row r="8" spans="1:7" ht="45" customHeight="1" x14ac:dyDescent="0.2">
      <c r="A8" s="34" t="s">
        <v>5</v>
      </c>
      <c r="B8" s="38" t="s">
        <v>6</v>
      </c>
      <c r="C8" s="38" t="s">
        <v>7</v>
      </c>
      <c r="D8" s="39" t="s">
        <v>8</v>
      </c>
      <c r="E8" s="38" t="s">
        <v>9</v>
      </c>
      <c r="F8" s="38" t="s">
        <v>10</v>
      </c>
      <c r="G8" s="39" t="s">
        <v>11</v>
      </c>
    </row>
    <row r="9" spans="1:7" x14ac:dyDescent="0.2">
      <c r="A9" s="31" t="s">
        <v>12</v>
      </c>
      <c r="B9" s="32">
        <v>1108</v>
      </c>
      <c r="C9" s="32">
        <v>1260</v>
      </c>
      <c r="D9" s="33">
        <v>87.94</v>
      </c>
      <c r="E9" s="32">
        <v>4748</v>
      </c>
      <c r="F9" s="32">
        <v>4118</v>
      </c>
      <c r="G9" s="33">
        <v>115.3</v>
      </c>
    </row>
    <row r="10" spans="1:7" x14ac:dyDescent="0.2">
      <c r="A10" s="31" t="s">
        <v>13</v>
      </c>
      <c r="B10" s="32">
        <v>664</v>
      </c>
      <c r="C10" s="32">
        <v>823</v>
      </c>
      <c r="D10" s="33">
        <v>80.680000000000007</v>
      </c>
      <c r="E10" s="32">
        <v>4280</v>
      </c>
      <c r="F10" s="32">
        <v>4780</v>
      </c>
      <c r="G10" s="33">
        <v>89.54</v>
      </c>
    </row>
    <row r="11" spans="1:7" x14ac:dyDescent="0.2">
      <c r="A11" s="31" t="s">
        <v>15</v>
      </c>
      <c r="B11" s="32">
        <v>547</v>
      </c>
      <c r="C11" s="32">
        <v>559</v>
      </c>
      <c r="D11" s="33">
        <v>97.85</v>
      </c>
      <c r="E11" s="32">
        <v>2253</v>
      </c>
      <c r="F11" s="32">
        <v>1964</v>
      </c>
      <c r="G11" s="33">
        <v>114.71</v>
      </c>
    </row>
    <row r="12" spans="1:7" x14ac:dyDescent="0.2">
      <c r="A12" s="31" t="s">
        <v>21</v>
      </c>
      <c r="B12" s="32">
        <v>269</v>
      </c>
      <c r="C12" s="32">
        <v>268</v>
      </c>
      <c r="D12" s="33">
        <v>100.37</v>
      </c>
      <c r="E12" s="32">
        <v>1889</v>
      </c>
      <c r="F12" s="32">
        <v>2832</v>
      </c>
      <c r="G12" s="33">
        <v>66.7</v>
      </c>
    </row>
    <row r="13" spans="1:7" x14ac:dyDescent="0.2">
      <c r="A13" s="31" t="s">
        <v>17</v>
      </c>
      <c r="B13" s="32">
        <v>396</v>
      </c>
      <c r="C13" s="32">
        <v>559</v>
      </c>
      <c r="D13" s="33">
        <v>70.84</v>
      </c>
      <c r="E13" s="32">
        <v>1834</v>
      </c>
      <c r="F13" s="32">
        <v>2330</v>
      </c>
      <c r="G13" s="33">
        <v>78.709999999999994</v>
      </c>
    </row>
    <row r="14" spans="1:7" x14ac:dyDescent="0.2">
      <c r="A14" s="31" t="s">
        <v>18</v>
      </c>
      <c r="B14" s="32">
        <v>228</v>
      </c>
      <c r="C14" s="32">
        <v>512</v>
      </c>
      <c r="D14" s="33">
        <v>44.53</v>
      </c>
      <c r="E14" s="32">
        <v>1725</v>
      </c>
      <c r="F14" s="32">
        <v>2745</v>
      </c>
      <c r="G14" s="33">
        <v>62.84</v>
      </c>
    </row>
    <row r="15" spans="1:7" x14ac:dyDescent="0.2">
      <c r="A15" s="31" t="s">
        <v>14</v>
      </c>
      <c r="B15" s="32">
        <v>198</v>
      </c>
      <c r="C15" s="32">
        <v>287</v>
      </c>
      <c r="D15" s="33">
        <v>68.989999999999995</v>
      </c>
      <c r="E15" s="32">
        <v>1591</v>
      </c>
      <c r="F15" s="32">
        <v>1480</v>
      </c>
      <c r="G15" s="33">
        <v>107.5</v>
      </c>
    </row>
    <row r="16" spans="1:7" x14ac:dyDescent="0.2">
      <c r="A16" s="31" t="s">
        <v>16</v>
      </c>
      <c r="B16" s="32">
        <v>261</v>
      </c>
      <c r="C16" s="32">
        <v>286</v>
      </c>
      <c r="D16" s="33">
        <v>91.26</v>
      </c>
      <c r="E16" s="32">
        <v>1581</v>
      </c>
      <c r="F16" s="32">
        <v>1827</v>
      </c>
      <c r="G16" s="33">
        <v>86.54</v>
      </c>
    </row>
    <row r="17" spans="1:7" x14ac:dyDescent="0.2">
      <c r="A17" s="31" t="s">
        <v>20</v>
      </c>
      <c r="B17" s="32">
        <v>412</v>
      </c>
      <c r="C17" s="32">
        <v>544</v>
      </c>
      <c r="D17" s="33">
        <v>75.739999999999995</v>
      </c>
      <c r="E17" s="32">
        <v>1478</v>
      </c>
      <c r="F17" s="32">
        <v>2159</v>
      </c>
      <c r="G17" s="33">
        <v>68.459999999999994</v>
      </c>
    </row>
    <row r="18" spans="1:7" x14ac:dyDescent="0.2">
      <c r="A18" s="31" t="s">
        <v>25</v>
      </c>
      <c r="B18" s="32">
        <v>16</v>
      </c>
      <c r="C18" s="32">
        <v>34</v>
      </c>
      <c r="D18" s="33">
        <v>47.06</v>
      </c>
      <c r="E18" s="32">
        <v>1293</v>
      </c>
      <c r="F18" s="32">
        <v>579</v>
      </c>
      <c r="G18" s="33">
        <v>223.32</v>
      </c>
    </row>
    <row r="19" spans="1:7" x14ac:dyDescent="0.2">
      <c r="A19" s="31" t="s">
        <v>32</v>
      </c>
      <c r="B19" s="32">
        <v>32</v>
      </c>
      <c r="C19" s="32">
        <v>24</v>
      </c>
      <c r="D19" s="33">
        <v>133.33000000000001</v>
      </c>
      <c r="E19" s="32">
        <v>497</v>
      </c>
      <c r="F19" s="32">
        <v>121</v>
      </c>
      <c r="G19" s="33">
        <v>410.74</v>
      </c>
    </row>
    <row r="20" spans="1:7" x14ac:dyDescent="0.2">
      <c r="A20" s="31" t="s">
        <v>43</v>
      </c>
      <c r="B20" s="32">
        <v>53</v>
      </c>
      <c r="C20" s="32">
        <v>48</v>
      </c>
      <c r="D20" s="33">
        <v>110.42</v>
      </c>
      <c r="E20" s="32">
        <v>324</v>
      </c>
      <c r="F20" s="32">
        <v>301</v>
      </c>
      <c r="G20" s="33">
        <v>107.64</v>
      </c>
    </row>
    <row r="21" spans="1:7" x14ac:dyDescent="0.2">
      <c r="A21" s="31" t="s">
        <v>37</v>
      </c>
      <c r="B21" s="32">
        <v>40</v>
      </c>
      <c r="C21" s="32">
        <v>29</v>
      </c>
      <c r="D21" s="33">
        <v>137.93</v>
      </c>
      <c r="E21" s="32">
        <v>265</v>
      </c>
      <c r="F21" s="32">
        <v>114</v>
      </c>
      <c r="G21" s="33">
        <v>232.46</v>
      </c>
    </row>
    <row r="22" spans="1:7" x14ac:dyDescent="0.2">
      <c r="A22" s="31" t="s">
        <v>23</v>
      </c>
      <c r="B22" s="32">
        <v>25</v>
      </c>
      <c r="C22" s="32">
        <v>17</v>
      </c>
      <c r="D22" s="33">
        <v>147.06</v>
      </c>
      <c r="E22" s="32">
        <v>253</v>
      </c>
      <c r="F22" s="32">
        <v>207</v>
      </c>
      <c r="G22" s="33">
        <v>122.22</v>
      </c>
    </row>
    <row r="23" spans="1:7" x14ac:dyDescent="0.2">
      <c r="A23" s="31" t="s">
        <v>19</v>
      </c>
      <c r="B23" s="32">
        <v>44</v>
      </c>
      <c r="C23" s="32">
        <v>79</v>
      </c>
      <c r="D23" s="33">
        <v>55.7</v>
      </c>
      <c r="E23" s="32">
        <v>220</v>
      </c>
      <c r="F23" s="32">
        <v>244</v>
      </c>
      <c r="G23" s="33">
        <v>90.16</v>
      </c>
    </row>
    <row r="24" spans="1:7" x14ac:dyDescent="0.2">
      <c r="A24" s="31" t="s">
        <v>29</v>
      </c>
      <c r="B24" s="32">
        <v>25</v>
      </c>
      <c r="C24" s="32">
        <v>23</v>
      </c>
      <c r="D24" s="33">
        <v>108.7</v>
      </c>
      <c r="E24" s="32">
        <v>161</v>
      </c>
      <c r="F24" s="32">
        <v>161</v>
      </c>
      <c r="G24" s="33">
        <v>100</v>
      </c>
    </row>
    <row r="25" spans="1:7" x14ac:dyDescent="0.2">
      <c r="A25" s="31" t="s">
        <v>26</v>
      </c>
      <c r="B25" s="32">
        <v>10</v>
      </c>
      <c r="C25" s="32">
        <v>37</v>
      </c>
      <c r="D25" s="33">
        <v>27.03</v>
      </c>
      <c r="E25" s="32">
        <v>153</v>
      </c>
      <c r="F25" s="32">
        <v>199</v>
      </c>
      <c r="G25" s="33">
        <v>76.88</v>
      </c>
    </row>
    <row r="26" spans="1:7" x14ac:dyDescent="0.2">
      <c r="A26" s="31" t="s">
        <v>31</v>
      </c>
      <c r="B26" s="32">
        <v>23</v>
      </c>
      <c r="C26" s="32">
        <v>56</v>
      </c>
      <c r="D26" s="33">
        <v>41.07</v>
      </c>
      <c r="E26" s="32">
        <v>148</v>
      </c>
      <c r="F26" s="32">
        <v>251</v>
      </c>
      <c r="G26" s="33">
        <v>58.96</v>
      </c>
    </row>
    <row r="27" spans="1:7" x14ac:dyDescent="0.2">
      <c r="A27" s="31" t="s">
        <v>24</v>
      </c>
      <c r="B27" s="32">
        <v>9</v>
      </c>
      <c r="C27" s="32">
        <v>21</v>
      </c>
      <c r="D27" s="33">
        <v>42.86</v>
      </c>
      <c r="E27" s="32">
        <v>120</v>
      </c>
      <c r="F27" s="32">
        <v>207</v>
      </c>
      <c r="G27" s="33">
        <v>57.97</v>
      </c>
    </row>
    <row r="28" spans="1:7" x14ac:dyDescent="0.2">
      <c r="A28" s="31" t="s">
        <v>36</v>
      </c>
      <c r="B28" s="32">
        <v>48</v>
      </c>
      <c r="C28" s="32">
        <v>46</v>
      </c>
      <c r="D28" s="33">
        <v>104.35</v>
      </c>
      <c r="E28" s="32">
        <v>113</v>
      </c>
      <c r="F28" s="32">
        <v>110</v>
      </c>
      <c r="G28" s="33">
        <v>102.73</v>
      </c>
    </row>
    <row r="29" spans="1:7" x14ac:dyDescent="0.2">
      <c r="A29" s="31" t="s">
        <v>40</v>
      </c>
      <c r="B29" s="32">
        <v>2</v>
      </c>
      <c r="C29" s="32">
        <v>23</v>
      </c>
      <c r="D29" s="33">
        <v>8.6999999999999993</v>
      </c>
      <c r="E29" s="32">
        <v>93</v>
      </c>
      <c r="F29" s="32">
        <v>126</v>
      </c>
      <c r="G29" s="33">
        <v>73.81</v>
      </c>
    </row>
    <row r="30" spans="1:7" x14ac:dyDescent="0.2">
      <c r="A30" s="31" t="s">
        <v>39</v>
      </c>
      <c r="B30" s="32">
        <v>7</v>
      </c>
      <c r="C30" s="32">
        <v>9</v>
      </c>
      <c r="D30" s="33">
        <v>77.78</v>
      </c>
      <c r="E30" s="32">
        <v>91</v>
      </c>
      <c r="F30" s="32">
        <v>49</v>
      </c>
      <c r="G30" s="33">
        <v>185.71</v>
      </c>
    </row>
    <row r="31" spans="1:7" x14ac:dyDescent="0.2">
      <c r="A31" s="31" t="s">
        <v>22</v>
      </c>
      <c r="B31" s="32">
        <f>19+5</f>
        <v>24</v>
      </c>
      <c r="C31" s="32">
        <f>35+4</f>
        <v>39</v>
      </c>
      <c r="D31" s="33">
        <v>54.29</v>
      </c>
      <c r="E31" s="32">
        <f>89+5</f>
        <v>94</v>
      </c>
      <c r="F31" s="32">
        <f>106+16</f>
        <v>122</v>
      </c>
      <c r="G31" s="33">
        <v>83.96</v>
      </c>
    </row>
    <row r="32" spans="1:7" x14ac:dyDescent="0.2">
      <c r="A32" s="31" t="s">
        <v>27</v>
      </c>
      <c r="B32" s="32">
        <v>2</v>
      </c>
      <c r="C32" s="32">
        <v>10</v>
      </c>
      <c r="D32" s="33">
        <v>20</v>
      </c>
      <c r="E32" s="32">
        <v>88</v>
      </c>
      <c r="F32" s="32">
        <v>51</v>
      </c>
      <c r="G32" s="33">
        <v>172.55</v>
      </c>
    </row>
    <row r="33" spans="1:7" x14ac:dyDescent="0.2">
      <c r="A33" s="31" t="s">
        <v>34</v>
      </c>
      <c r="B33" s="32">
        <v>0</v>
      </c>
      <c r="C33" s="32">
        <v>19</v>
      </c>
      <c r="D33" s="33">
        <v>0</v>
      </c>
      <c r="E33" s="32">
        <v>87</v>
      </c>
      <c r="F33" s="32">
        <v>84</v>
      </c>
      <c r="G33" s="33">
        <v>103.57</v>
      </c>
    </row>
    <row r="34" spans="1:7" x14ac:dyDescent="0.2">
      <c r="A34" s="31" t="s">
        <v>38</v>
      </c>
      <c r="B34" s="32">
        <v>9</v>
      </c>
      <c r="C34" s="32">
        <v>13</v>
      </c>
      <c r="D34" s="33">
        <v>69.23</v>
      </c>
      <c r="E34" s="32">
        <v>78</v>
      </c>
      <c r="F34" s="32">
        <v>83</v>
      </c>
      <c r="G34" s="33">
        <v>93.98</v>
      </c>
    </row>
    <row r="35" spans="1:7" x14ac:dyDescent="0.2">
      <c r="A35" s="31" t="s">
        <v>35</v>
      </c>
      <c r="B35" s="32">
        <v>7</v>
      </c>
      <c r="C35" s="32">
        <v>12</v>
      </c>
      <c r="D35" s="33">
        <v>58.33</v>
      </c>
      <c r="E35" s="32">
        <v>62</v>
      </c>
      <c r="F35" s="32">
        <v>63</v>
      </c>
      <c r="G35" s="33">
        <v>98.41</v>
      </c>
    </row>
    <row r="36" spans="1:7" x14ac:dyDescent="0.2">
      <c r="A36" s="31" t="s">
        <v>48</v>
      </c>
      <c r="B36" s="32">
        <v>5</v>
      </c>
      <c r="C36" s="32">
        <v>7</v>
      </c>
      <c r="D36" s="33">
        <v>71.430000000000007</v>
      </c>
      <c r="E36" s="32">
        <v>58</v>
      </c>
      <c r="F36" s="32">
        <v>70</v>
      </c>
      <c r="G36" s="33">
        <v>82.86</v>
      </c>
    </row>
    <row r="37" spans="1:7" x14ac:dyDescent="0.2">
      <c r="A37" s="31" t="s">
        <v>33</v>
      </c>
      <c r="B37" s="32">
        <v>10</v>
      </c>
      <c r="C37" s="32">
        <v>15</v>
      </c>
      <c r="D37" s="33">
        <v>66.67</v>
      </c>
      <c r="E37" s="32">
        <v>44</v>
      </c>
      <c r="F37" s="32">
        <v>45</v>
      </c>
      <c r="G37" s="33">
        <v>97.78</v>
      </c>
    </row>
    <row r="38" spans="1:7" x14ac:dyDescent="0.2">
      <c r="A38" s="31" t="s">
        <v>30</v>
      </c>
      <c r="B38" s="32">
        <v>5</v>
      </c>
      <c r="C38" s="32">
        <v>11</v>
      </c>
      <c r="D38" s="33">
        <v>45.45</v>
      </c>
      <c r="E38" s="32">
        <v>40</v>
      </c>
      <c r="F38" s="32">
        <v>54</v>
      </c>
      <c r="G38" s="33">
        <v>74.069999999999993</v>
      </c>
    </row>
    <row r="39" spans="1:7" x14ac:dyDescent="0.2">
      <c r="A39" s="31" t="s">
        <v>28</v>
      </c>
      <c r="B39" s="32">
        <v>3</v>
      </c>
      <c r="C39" s="32">
        <v>16</v>
      </c>
      <c r="D39" s="33">
        <v>18.75</v>
      </c>
      <c r="E39" s="32">
        <v>37</v>
      </c>
      <c r="F39" s="32">
        <v>70</v>
      </c>
      <c r="G39" s="33">
        <v>52.86</v>
      </c>
    </row>
    <row r="40" spans="1:7" x14ac:dyDescent="0.2">
      <c r="A40" s="31" t="s">
        <v>41</v>
      </c>
      <c r="B40" s="32">
        <v>13</v>
      </c>
      <c r="C40" s="32">
        <v>6</v>
      </c>
      <c r="D40" s="33">
        <v>216.67</v>
      </c>
      <c r="E40" s="32">
        <v>29</v>
      </c>
      <c r="F40" s="32">
        <v>17</v>
      </c>
      <c r="G40" s="33">
        <v>170.59</v>
      </c>
    </row>
    <row r="42" spans="1:7" x14ac:dyDescent="0.2">
      <c r="A42" s="35" t="s">
        <v>42</v>
      </c>
      <c r="B42" s="36">
        <f>SUBTOTAL(109,B9:B40)</f>
        <v>4495</v>
      </c>
      <c r="C42" s="36">
        <f>SUBTOTAL(109,C9:C40)</f>
        <v>5692</v>
      </c>
      <c r="D42" s="37">
        <f>IFERROR(SUM(B1:B40)/SUM(C1:C40)*100, 0)</f>
        <v>78.970484891075188</v>
      </c>
      <c r="E42" s="36">
        <f>SUBTOTAL(109,E9:E40)</f>
        <v>25727</v>
      </c>
      <c r="F42" s="36">
        <f>SUBTOTAL(109,F9:F40)</f>
        <v>27563</v>
      </c>
      <c r="G42" s="37">
        <f>IFERROR(SUM(E1:E40)/SUM(F1:F40)*100, 0)</f>
        <v>93.338896346551536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5E71A-E433-47F6-A77F-53B5608C23D3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6.85546875" style="42" customWidth="1"/>
    <col min="2" max="2" width="9.28515625" style="42" customWidth="1"/>
    <col min="3" max="3" width="12" style="42" customWidth="1"/>
    <col min="4" max="4" width="9.140625" style="42" customWidth="1"/>
    <col min="5" max="5" width="10.140625" style="42" customWidth="1"/>
    <col min="6" max="6" width="11.28515625" style="42" customWidth="1"/>
    <col min="7" max="7" width="9.140625" style="42" customWidth="1"/>
    <col min="8" max="16384" width="9.140625" style="42"/>
  </cols>
  <sheetData>
    <row r="1" spans="1:7" x14ac:dyDescent="0.2">
      <c r="A1" s="42" t="s">
        <v>0</v>
      </c>
    </row>
    <row r="2" spans="1:7" x14ac:dyDescent="0.2">
      <c r="A2" s="42" t="s">
        <v>1</v>
      </c>
    </row>
    <row r="3" spans="1:7" x14ac:dyDescent="0.2">
      <c r="A3" s="42" t="s">
        <v>89</v>
      </c>
    </row>
    <row r="4" spans="1:7" x14ac:dyDescent="0.2">
      <c r="A4" s="42" t="s">
        <v>90</v>
      </c>
    </row>
    <row r="5" spans="1:7" x14ac:dyDescent="0.2">
      <c r="A5" s="42" t="s">
        <v>4</v>
      </c>
    </row>
    <row r="6" spans="1:7" x14ac:dyDescent="0.2">
      <c r="A6" s="41" t="s">
        <v>91</v>
      </c>
    </row>
    <row r="7" spans="1:7" x14ac:dyDescent="0.2">
      <c r="B7" s="43"/>
      <c r="C7" s="43"/>
      <c r="D7" s="44"/>
      <c r="E7" s="43"/>
      <c r="F7" s="43"/>
      <c r="G7" s="44"/>
    </row>
    <row r="8" spans="1:7" ht="42" customHeight="1" x14ac:dyDescent="0.2">
      <c r="A8" s="45" t="s">
        <v>5</v>
      </c>
      <c r="B8" s="49" t="s">
        <v>6</v>
      </c>
      <c r="C8" s="49" t="s">
        <v>7</v>
      </c>
      <c r="D8" s="50" t="s">
        <v>8</v>
      </c>
      <c r="E8" s="49" t="s">
        <v>9</v>
      </c>
      <c r="F8" s="49" t="s">
        <v>10</v>
      </c>
      <c r="G8" s="50" t="s">
        <v>11</v>
      </c>
    </row>
    <row r="9" spans="1:7" x14ac:dyDescent="0.2">
      <c r="A9" s="42" t="s">
        <v>12</v>
      </c>
      <c r="B9" s="43">
        <v>774</v>
      </c>
      <c r="C9" s="43">
        <v>1422</v>
      </c>
      <c r="D9" s="44">
        <v>54.43</v>
      </c>
      <c r="E9" s="43">
        <v>3076</v>
      </c>
      <c r="F9" s="43">
        <v>5252</v>
      </c>
      <c r="G9" s="44">
        <v>58.57</v>
      </c>
    </row>
    <row r="10" spans="1:7" x14ac:dyDescent="0.2">
      <c r="A10" s="42" t="s">
        <v>13</v>
      </c>
      <c r="B10" s="43">
        <v>439</v>
      </c>
      <c r="C10" s="43">
        <v>1054</v>
      </c>
      <c r="D10" s="44">
        <v>41.65</v>
      </c>
      <c r="E10" s="43">
        <v>1820</v>
      </c>
      <c r="F10" s="43">
        <v>5801</v>
      </c>
      <c r="G10" s="44">
        <v>31.37</v>
      </c>
    </row>
    <row r="11" spans="1:7" x14ac:dyDescent="0.2">
      <c r="A11" s="42" t="s">
        <v>15</v>
      </c>
      <c r="B11" s="43">
        <v>472</v>
      </c>
      <c r="C11" s="43">
        <v>555</v>
      </c>
      <c r="D11" s="44">
        <v>85.05</v>
      </c>
      <c r="E11" s="43">
        <v>1368</v>
      </c>
      <c r="F11" s="43">
        <v>2252</v>
      </c>
      <c r="G11" s="44">
        <v>60.75</v>
      </c>
    </row>
    <row r="12" spans="1:7" x14ac:dyDescent="0.2">
      <c r="A12" s="42" t="s">
        <v>21</v>
      </c>
      <c r="B12" s="43">
        <v>755</v>
      </c>
      <c r="C12" s="43">
        <v>217</v>
      </c>
      <c r="D12" s="44">
        <v>347.93</v>
      </c>
      <c r="E12" s="43">
        <v>1262</v>
      </c>
      <c r="F12" s="43">
        <v>1926</v>
      </c>
      <c r="G12" s="44">
        <v>65.52</v>
      </c>
    </row>
    <row r="13" spans="1:7" x14ac:dyDescent="0.2">
      <c r="A13" s="42" t="s">
        <v>17</v>
      </c>
      <c r="B13" s="43">
        <v>148</v>
      </c>
      <c r="C13" s="43">
        <v>542</v>
      </c>
      <c r="D13" s="44">
        <v>27.31</v>
      </c>
      <c r="E13" s="43">
        <v>1085</v>
      </c>
      <c r="F13" s="43">
        <v>2523</v>
      </c>
      <c r="G13" s="44">
        <v>43</v>
      </c>
    </row>
    <row r="14" spans="1:7" x14ac:dyDescent="0.2">
      <c r="A14" s="42" t="s">
        <v>20</v>
      </c>
      <c r="B14" s="43">
        <v>178</v>
      </c>
      <c r="C14" s="43">
        <v>419</v>
      </c>
      <c r="D14" s="44">
        <v>42.48</v>
      </c>
      <c r="E14" s="43">
        <v>967</v>
      </c>
      <c r="F14" s="43">
        <v>1602</v>
      </c>
      <c r="G14" s="44">
        <v>60.36</v>
      </c>
    </row>
    <row r="15" spans="1:7" x14ac:dyDescent="0.2">
      <c r="A15" s="42" t="s">
        <v>14</v>
      </c>
      <c r="B15" s="43">
        <v>55</v>
      </c>
      <c r="C15" s="43">
        <v>324</v>
      </c>
      <c r="D15" s="44">
        <v>16.98</v>
      </c>
      <c r="E15" s="43">
        <v>810</v>
      </c>
      <c r="F15" s="43">
        <v>2164</v>
      </c>
      <c r="G15" s="44">
        <v>37.43</v>
      </c>
    </row>
    <row r="16" spans="1:7" x14ac:dyDescent="0.2">
      <c r="A16" s="42" t="s">
        <v>16</v>
      </c>
      <c r="B16" s="43">
        <v>148</v>
      </c>
      <c r="C16" s="43">
        <v>386</v>
      </c>
      <c r="D16" s="44">
        <v>38.340000000000003</v>
      </c>
      <c r="E16" s="43">
        <v>768</v>
      </c>
      <c r="F16" s="43">
        <v>1631</v>
      </c>
      <c r="G16" s="44">
        <v>47.09</v>
      </c>
    </row>
    <row r="17" spans="1:7" x14ac:dyDescent="0.2">
      <c r="A17" s="42" t="s">
        <v>25</v>
      </c>
      <c r="B17" s="43">
        <v>75</v>
      </c>
      <c r="C17" s="43">
        <v>207</v>
      </c>
      <c r="D17" s="44">
        <v>36.229999999999997</v>
      </c>
      <c r="E17" s="43">
        <v>523</v>
      </c>
      <c r="F17" s="43">
        <v>1707</v>
      </c>
      <c r="G17" s="44">
        <v>30.64</v>
      </c>
    </row>
    <row r="18" spans="1:7" x14ac:dyDescent="0.2">
      <c r="A18" s="42" t="s">
        <v>18</v>
      </c>
      <c r="B18" s="43">
        <v>81</v>
      </c>
      <c r="C18" s="43">
        <v>673</v>
      </c>
      <c r="D18" s="44">
        <v>12.04</v>
      </c>
      <c r="E18" s="43">
        <v>516</v>
      </c>
      <c r="F18" s="43">
        <v>2383</v>
      </c>
      <c r="G18" s="44">
        <v>21.65</v>
      </c>
    </row>
    <row r="19" spans="1:7" x14ac:dyDescent="0.2">
      <c r="A19" s="42" t="s">
        <v>43</v>
      </c>
      <c r="B19" s="43">
        <v>26</v>
      </c>
      <c r="C19" s="43">
        <v>46</v>
      </c>
      <c r="D19" s="44">
        <v>56.52</v>
      </c>
      <c r="E19" s="43">
        <v>161</v>
      </c>
      <c r="F19" s="43">
        <v>383</v>
      </c>
      <c r="G19" s="44">
        <v>42.04</v>
      </c>
    </row>
    <row r="20" spans="1:7" x14ac:dyDescent="0.2">
      <c r="A20" s="42" t="s">
        <v>32</v>
      </c>
      <c r="B20" s="43">
        <v>0</v>
      </c>
      <c r="C20" s="43">
        <v>119</v>
      </c>
      <c r="D20" s="44">
        <v>0</v>
      </c>
      <c r="E20" s="43">
        <v>145</v>
      </c>
      <c r="F20" s="43">
        <v>459</v>
      </c>
      <c r="G20" s="44">
        <v>31.59</v>
      </c>
    </row>
    <row r="21" spans="1:7" x14ac:dyDescent="0.2">
      <c r="A21" s="42" t="s">
        <v>29</v>
      </c>
      <c r="B21" s="43">
        <v>4</v>
      </c>
      <c r="C21" s="43">
        <v>29</v>
      </c>
      <c r="D21" s="44">
        <v>13.79</v>
      </c>
      <c r="E21" s="43">
        <v>121</v>
      </c>
      <c r="F21" s="43">
        <v>216</v>
      </c>
      <c r="G21" s="44">
        <v>56.02</v>
      </c>
    </row>
    <row r="22" spans="1:7" x14ac:dyDescent="0.2">
      <c r="A22" s="42" t="s">
        <v>19</v>
      </c>
      <c r="B22" s="43">
        <v>32</v>
      </c>
      <c r="C22" s="43">
        <v>89</v>
      </c>
      <c r="D22" s="44">
        <v>35.96</v>
      </c>
      <c r="E22" s="43">
        <v>90</v>
      </c>
      <c r="F22" s="43">
        <v>224</v>
      </c>
      <c r="G22" s="44">
        <v>40.18</v>
      </c>
    </row>
    <row r="23" spans="1:7" x14ac:dyDescent="0.2">
      <c r="A23" s="42" t="s">
        <v>23</v>
      </c>
      <c r="B23" s="43">
        <v>2</v>
      </c>
      <c r="C23" s="43">
        <v>61</v>
      </c>
      <c r="D23" s="44">
        <v>3.28</v>
      </c>
      <c r="E23" s="43">
        <v>83</v>
      </c>
      <c r="F23" s="43">
        <v>317</v>
      </c>
      <c r="G23" s="44">
        <v>26.18</v>
      </c>
    </row>
    <row r="24" spans="1:7" x14ac:dyDescent="0.2">
      <c r="A24" s="42" t="s">
        <v>37</v>
      </c>
      <c r="B24" s="43">
        <v>17</v>
      </c>
      <c r="C24" s="43">
        <v>37</v>
      </c>
      <c r="D24" s="44">
        <v>45.95</v>
      </c>
      <c r="E24" s="43">
        <v>74</v>
      </c>
      <c r="F24" s="43">
        <v>304</v>
      </c>
      <c r="G24" s="44">
        <v>24.34</v>
      </c>
    </row>
    <row r="25" spans="1:7" x14ac:dyDescent="0.2">
      <c r="A25" s="42" t="s">
        <v>26</v>
      </c>
      <c r="B25" s="43">
        <v>0</v>
      </c>
      <c r="C25" s="43">
        <v>24</v>
      </c>
      <c r="D25" s="44">
        <v>0</v>
      </c>
      <c r="E25" s="43">
        <v>73</v>
      </c>
      <c r="F25" s="43">
        <v>211</v>
      </c>
      <c r="G25" s="44">
        <v>34.6</v>
      </c>
    </row>
    <row r="26" spans="1:7" x14ac:dyDescent="0.2">
      <c r="A26" s="42" t="s">
        <v>31</v>
      </c>
      <c r="B26" s="43">
        <v>15</v>
      </c>
      <c r="C26" s="43">
        <v>54</v>
      </c>
      <c r="D26" s="44">
        <v>27.78</v>
      </c>
      <c r="E26" s="43">
        <v>68</v>
      </c>
      <c r="F26" s="43">
        <v>272</v>
      </c>
      <c r="G26" s="44">
        <v>25</v>
      </c>
    </row>
    <row r="27" spans="1:7" x14ac:dyDescent="0.2">
      <c r="A27" s="42" t="s">
        <v>30</v>
      </c>
      <c r="B27" s="43">
        <v>20</v>
      </c>
      <c r="C27" s="43">
        <v>45</v>
      </c>
      <c r="D27" s="44">
        <v>44.44</v>
      </c>
      <c r="E27" s="43">
        <v>54</v>
      </c>
      <c r="F27" s="43">
        <v>85</v>
      </c>
      <c r="G27" s="44">
        <v>63.53</v>
      </c>
    </row>
    <row r="28" spans="1:7" x14ac:dyDescent="0.2">
      <c r="A28" s="42" t="s">
        <v>36</v>
      </c>
      <c r="B28" s="43">
        <v>16</v>
      </c>
      <c r="C28" s="43">
        <v>56</v>
      </c>
      <c r="D28" s="44">
        <v>28.57</v>
      </c>
      <c r="E28" s="43">
        <v>46</v>
      </c>
      <c r="F28" s="43">
        <v>135</v>
      </c>
      <c r="G28" s="44">
        <v>34.07</v>
      </c>
    </row>
    <row r="29" spans="1:7" x14ac:dyDescent="0.2">
      <c r="A29" s="42" t="s">
        <v>24</v>
      </c>
      <c r="B29" s="43">
        <v>6</v>
      </c>
      <c r="C29" s="43">
        <v>11</v>
      </c>
      <c r="D29" s="44">
        <v>54.55</v>
      </c>
      <c r="E29" s="43">
        <v>43</v>
      </c>
      <c r="F29" s="43">
        <v>204</v>
      </c>
      <c r="G29" s="44">
        <v>21.08</v>
      </c>
    </row>
    <row r="30" spans="1:7" x14ac:dyDescent="0.2">
      <c r="A30" s="42" t="s">
        <v>48</v>
      </c>
      <c r="B30" s="43">
        <v>0</v>
      </c>
      <c r="C30" s="43">
        <v>15</v>
      </c>
      <c r="D30" s="44">
        <v>0</v>
      </c>
      <c r="E30" s="43">
        <v>41</v>
      </c>
      <c r="F30" s="43">
        <v>148</v>
      </c>
      <c r="G30" s="44">
        <v>27.7</v>
      </c>
    </row>
    <row r="31" spans="1:7" x14ac:dyDescent="0.2">
      <c r="A31" s="42" t="s">
        <v>33</v>
      </c>
      <c r="B31" s="43">
        <v>18</v>
      </c>
      <c r="C31" s="43">
        <v>12</v>
      </c>
      <c r="D31" s="44">
        <v>150</v>
      </c>
      <c r="E31" s="43">
        <v>36</v>
      </c>
      <c r="F31" s="43">
        <v>55</v>
      </c>
      <c r="G31" s="44">
        <v>65.45</v>
      </c>
    </row>
    <row r="32" spans="1:7" x14ac:dyDescent="0.2">
      <c r="A32" s="42" t="s">
        <v>22</v>
      </c>
      <c r="B32" s="43">
        <v>11</v>
      </c>
      <c r="C32" s="43">
        <v>19</v>
      </c>
      <c r="D32" s="44">
        <v>57.89</v>
      </c>
      <c r="E32" s="43">
        <v>33</v>
      </c>
      <c r="F32" s="43">
        <f>106+8</f>
        <v>114</v>
      </c>
      <c r="G32" s="44">
        <v>31.13</v>
      </c>
    </row>
    <row r="33" spans="1:7" x14ac:dyDescent="0.2">
      <c r="A33" s="42" t="s">
        <v>40</v>
      </c>
      <c r="B33" s="43">
        <v>0</v>
      </c>
      <c r="C33" s="43">
        <v>17</v>
      </c>
      <c r="D33" s="44">
        <v>0</v>
      </c>
      <c r="E33" s="43">
        <v>33</v>
      </c>
      <c r="F33" s="43">
        <v>125</v>
      </c>
      <c r="G33" s="44">
        <v>26.4</v>
      </c>
    </row>
    <row r="34" spans="1:7" x14ac:dyDescent="0.2">
      <c r="A34" s="42" t="s">
        <v>38</v>
      </c>
      <c r="B34" s="43">
        <v>0</v>
      </c>
      <c r="C34" s="43">
        <v>3</v>
      </c>
      <c r="D34" s="44">
        <v>0</v>
      </c>
      <c r="E34" s="43">
        <v>25</v>
      </c>
      <c r="F34" s="43">
        <v>107</v>
      </c>
      <c r="G34" s="44">
        <v>23.36</v>
      </c>
    </row>
    <row r="35" spans="1:7" x14ac:dyDescent="0.2">
      <c r="A35" s="42" t="s">
        <v>34</v>
      </c>
      <c r="B35" s="43">
        <v>4</v>
      </c>
      <c r="C35" s="43">
        <v>27</v>
      </c>
      <c r="D35" s="44">
        <v>14.81</v>
      </c>
      <c r="E35" s="43">
        <v>25</v>
      </c>
      <c r="F35" s="43">
        <v>168</v>
      </c>
      <c r="G35" s="44">
        <v>14.88</v>
      </c>
    </row>
    <row r="36" spans="1:7" x14ac:dyDescent="0.2">
      <c r="A36" s="42" t="s">
        <v>39</v>
      </c>
      <c r="B36" s="43">
        <v>3</v>
      </c>
      <c r="C36" s="43">
        <v>2</v>
      </c>
      <c r="D36" s="44">
        <v>150</v>
      </c>
      <c r="E36" s="43">
        <v>23</v>
      </c>
      <c r="F36" s="43">
        <v>92</v>
      </c>
      <c r="G36" s="44">
        <v>25</v>
      </c>
    </row>
    <row r="37" spans="1:7" x14ac:dyDescent="0.2">
      <c r="A37" s="42" t="s">
        <v>28</v>
      </c>
      <c r="B37" s="43">
        <v>0</v>
      </c>
      <c r="C37" s="43">
        <v>9</v>
      </c>
      <c r="D37" s="44">
        <v>0</v>
      </c>
      <c r="E37" s="43">
        <v>21</v>
      </c>
      <c r="F37" s="43">
        <v>86</v>
      </c>
      <c r="G37" s="44">
        <v>24.42</v>
      </c>
    </row>
    <row r="38" spans="1:7" x14ac:dyDescent="0.2">
      <c r="A38" s="42" t="s">
        <v>35</v>
      </c>
      <c r="B38" s="43">
        <v>2</v>
      </c>
      <c r="C38" s="43">
        <v>87</v>
      </c>
      <c r="D38" s="44">
        <v>2.2999999999999998</v>
      </c>
      <c r="E38" s="43">
        <v>20</v>
      </c>
      <c r="F38" s="43">
        <v>470</v>
      </c>
      <c r="G38" s="44">
        <v>4.26</v>
      </c>
    </row>
    <row r="39" spans="1:7" x14ac:dyDescent="0.2">
      <c r="A39" s="42" t="s">
        <v>27</v>
      </c>
      <c r="B39" s="43">
        <v>4</v>
      </c>
      <c r="C39" s="43">
        <v>1</v>
      </c>
      <c r="D39" s="44">
        <v>400</v>
      </c>
      <c r="E39" s="43">
        <v>14</v>
      </c>
      <c r="F39" s="43">
        <v>63</v>
      </c>
      <c r="G39" s="44">
        <v>22.22</v>
      </c>
    </row>
    <row r="40" spans="1:7" x14ac:dyDescent="0.2">
      <c r="A40" s="42" t="s">
        <v>41</v>
      </c>
      <c r="B40" s="43">
        <v>2</v>
      </c>
      <c r="C40" s="43">
        <v>13</v>
      </c>
      <c r="D40" s="44">
        <v>15.38</v>
      </c>
      <c r="E40" s="43">
        <v>11</v>
      </c>
      <c r="F40" s="43">
        <v>40</v>
      </c>
      <c r="G40" s="44">
        <v>27.5</v>
      </c>
    </row>
    <row r="42" spans="1:7" x14ac:dyDescent="0.2">
      <c r="A42" s="46" t="s">
        <v>42</v>
      </c>
      <c r="B42" s="47">
        <f>SUBTOTAL(109,B9:B40)</f>
        <v>3307</v>
      </c>
      <c r="C42" s="47">
        <f>SUBTOTAL(109,C9:C40)</f>
        <v>6575</v>
      </c>
      <c r="D42" s="48">
        <f>IFERROR(SUM(B1:B40)/SUM(C1:C40)*100, 0)</f>
        <v>50.29657794676806</v>
      </c>
      <c r="E42" s="47">
        <f>SUBTOTAL(109,E9:E40)</f>
        <v>13435</v>
      </c>
      <c r="F42" s="47">
        <f>SUBTOTAL(109,F9:F40)</f>
        <v>31519</v>
      </c>
      <c r="G42" s="48">
        <f>IFERROR(SUM(E1:E40)/SUM(F1:F40)*100, 0)</f>
        <v>42.625083283099087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272E-1F2A-4ABE-84FA-0D6A1069855C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8.7109375" style="42" customWidth="1"/>
    <col min="2" max="2" width="9.7109375" style="42" customWidth="1"/>
    <col min="3" max="3" width="11" style="42" customWidth="1"/>
    <col min="4" max="4" width="9" style="42" customWidth="1"/>
    <col min="5" max="5" width="9.28515625" style="42" customWidth="1"/>
    <col min="6" max="6" width="10.7109375" style="42" customWidth="1"/>
    <col min="7" max="7" width="9" style="42" customWidth="1"/>
    <col min="8" max="16384" width="9.140625" style="42"/>
  </cols>
  <sheetData>
    <row r="1" spans="1:7" x14ac:dyDescent="0.2">
      <c r="A1" s="42" t="s">
        <v>0</v>
      </c>
    </row>
    <row r="2" spans="1:7" x14ac:dyDescent="0.2">
      <c r="A2" s="42" t="s">
        <v>1</v>
      </c>
    </row>
    <row r="3" spans="1:7" x14ac:dyDescent="0.2">
      <c r="A3" s="42" t="s">
        <v>92</v>
      </c>
    </row>
    <row r="4" spans="1:7" x14ac:dyDescent="0.2">
      <c r="A4" s="42" t="s">
        <v>93</v>
      </c>
    </row>
    <row r="5" spans="1:7" x14ac:dyDescent="0.2">
      <c r="A5" s="42" t="s">
        <v>4</v>
      </c>
    </row>
    <row r="6" spans="1:7" x14ac:dyDescent="0.2">
      <c r="A6" s="41" t="s">
        <v>94</v>
      </c>
    </row>
    <row r="7" spans="1:7" x14ac:dyDescent="0.2">
      <c r="B7" s="43"/>
      <c r="C7" s="43"/>
      <c r="D7" s="44"/>
      <c r="E7" s="43"/>
      <c r="F7" s="43"/>
      <c r="G7" s="44"/>
    </row>
    <row r="8" spans="1:7" ht="39.75" customHeight="1" x14ac:dyDescent="0.2">
      <c r="A8" s="45" t="s">
        <v>5</v>
      </c>
      <c r="B8" s="49" t="s">
        <v>6</v>
      </c>
      <c r="C8" s="49" t="s">
        <v>7</v>
      </c>
      <c r="D8" s="50" t="s">
        <v>8</v>
      </c>
      <c r="E8" s="49" t="s">
        <v>9</v>
      </c>
      <c r="F8" s="49" t="s">
        <v>10</v>
      </c>
      <c r="G8" s="50" t="s">
        <v>11</v>
      </c>
    </row>
    <row r="9" spans="1:7" x14ac:dyDescent="0.2">
      <c r="A9" s="42" t="s">
        <v>17</v>
      </c>
      <c r="B9" s="43">
        <v>353</v>
      </c>
      <c r="C9" s="43">
        <v>738</v>
      </c>
      <c r="D9" s="44">
        <v>47.83</v>
      </c>
      <c r="E9" s="43">
        <v>5024</v>
      </c>
      <c r="F9" s="43">
        <v>2240</v>
      </c>
      <c r="G9" s="44">
        <v>224.29</v>
      </c>
    </row>
    <row r="10" spans="1:7" x14ac:dyDescent="0.2">
      <c r="A10" s="42" t="s">
        <v>13</v>
      </c>
      <c r="B10" s="43">
        <v>717</v>
      </c>
      <c r="C10" s="43">
        <v>1197</v>
      </c>
      <c r="D10" s="44">
        <v>59.9</v>
      </c>
      <c r="E10" s="43">
        <v>4742</v>
      </c>
      <c r="F10" s="43">
        <v>4353</v>
      </c>
      <c r="G10" s="44">
        <v>108.94</v>
      </c>
    </row>
    <row r="11" spans="1:7" x14ac:dyDescent="0.2">
      <c r="A11" s="42" t="s">
        <v>12</v>
      </c>
      <c r="B11" s="43">
        <v>878</v>
      </c>
      <c r="C11" s="43">
        <v>1119</v>
      </c>
      <c r="D11" s="44">
        <v>78.459999999999994</v>
      </c>
      <c r="E11" s="43">
        <v>3816</v>
      </c>
      <c r="F11" s="43">
        <v>3988</v>
      </c>
      <c r="G11" s="44">
        <v>95.69</v>
      </c>
    </row>
    <row r="12" spans="1:7" x14ac:dyDescent="0.2">
      <c r="A12" s="42" t="s">
        <v>21</v>
      </c>
      <c r="B12" s="43">
        <v>1029</v>
      </c>
      <c r="C12" s="43">
        <v>241</v>
      </c>
      <c r="D12" s="44">
        <v>426.97</v>
      </c>
      <c r="E12" s="43">
        <v>1939</v>
      </c>
      <c r="F12" s="43">
        <v>1147</v>
      </c>
      <c r="G12" s="44">
        <v>169.05</v>
      </c>
    </row>
    <row r="13" spans="1:7" x14ac:dyDescent="0.2">
      <c r="A13" s="42" t="s">
        <v>14</v>
      </c>
      <c r="B13" s="43">
        <v>268</v>
      </c>
      <c r="C13" s="43">
        <v>484</v>
      </c>
      <c r="D13" s="44">
        <v>55.37</v>
      </c>
      <c r="E13" s="43">
        <v>1792</v>
      </c>
      <c r="F13" s="43">
        <v>1680</v>
      </c>
      <c r="G13" s="44">
        <v>106.67</v>
      </c>
    </row>
    <row r="14" spans="1:7" x14ac:dyDescent="0.2">
      <c r="A14" s="42" t="s">
        <v>15</v>
      </c>
      <c r="B14" s="43">
        <v>451</v>
      </c>
      <c r="C14" s="43">
        <v>487</v>
      </c>
      <c r="D14" s="44">
        <v>92.61</v>
      </c>
      <c r="E14" s="43">
        <v>1720</v>
      </c>
      <c r="F14" s="43">
        <v>1694</v>
      </c>
      <c r="G14" s="44">
        <v>101.53</v>
      </c>
    </row>
    <row r="15" spans="1:7" x14ac:dyDescent="0.2">
      <c r="A15" s="42" t="s">
        <v>18</v>
      </c>
      <c r="B15" s="43">
        <v>172</v>
      </c>
      <c r="C15" s="43">
        <v>401</v>
      </c>
      <c r="D15" s="44">
        <v>42.89</v>
      </c>
      <c r="E15" s="43">
        <v>1405</v>
      </c>
      <c r="F15" s="43">
        <v>1831</v>
      </c>
      <c r="G15" s="44">
        <v>76.73</v>
      </c>
    </row>
    <row r="16" spans="1:7" x14ac:dyDescent="0.2">
      <c r="A16" s="42" t="s">
        <v>20</v>
      </c>
      <c r="B16" s="43">
        <v>205</v>
      </c>
      <c r="C16" s="43">
        <v>491</v>
      </c>
      <c r="D16" s="44">
        <v>41.75</v>
      </c>
      <c r="E16" s="43">
        <v>1301</v>
      </c>
      <c r="F16" s="43">
        <v>1362</v>
      </c>
      <c r="G16" s="44">
        <v>95.52</v>
      </c>
    </row>
    <row r="17" spans="1:7" x14ac:dyDescent="0.2">
      <c r="A17" s="42" t="s">
        <v>25</v>
      </c>
      <c r="B17" s="43">
        <v>320</v>
      </c>
      <c r="C17" s="43">
        <v>406</v>
      </c>
      <c r="D17" s="44">
        <v>78.819999999999993</v>
      </c>
      <c r="E17" s="43">
        <v>1245</v>
      </c>
      <c r="F17" s="43">
        <v>1473</v>
      </c>
      <c r="G17" s="44">
        <v>84.52</v>
      </c>
    </row>
    <row r="18" spans="1:7" x14ac:dyDescent="0.2">
      <c r="A18" s="42" t="s">
        <v>16</v>
      </c>
      <c r="B18" s="43">
        <v>168</v>
      </c>
      <c r="C18" s="43">
        <v>307</v>
      </c>
      <c r="D18" s="44">
        <v>54.72</v>
      </c>
      <c r="E18" s="43">
        <v>1144</v>
      </c>
      <c r="F18" s="43">
        <v>1171</v>
      </c>
      <c r="G18" s="44">
        <v>97.69</v>
      </c>
    </row>
    <row r="19" spans="1:7" x14ac:dyDescent="0.2">
      <c r="A19" s="42" t="s">
        <v>35</v>
      </c>
      <c r="B19" s="43">
        <v>67</v>
      </c>
      <c r="C19" s="43">
        <v>76</v>
      </c>
      <c r="D19" s="44">
        <v>88.16</v>
      </c>
      <c r="E19" s="43">
        <v>306</v>
      </c>
      <c r="F19" s="43">
        <v>284</v>
      </c>
      <c r="G19" s="44">
        <v>107.75</v>
      </c>
    </row>
    <row r="20" spans="1:7" x14ac:dyDescent="0.2">
      <c r="A20" s="42" t="s">
        <v>32</v>
      </c>
      <c r="B20" s="43">
        <v>13</v>
      </c>
      <c r="C20" s="43">
        <v>65</v>
      </c>
      <c r="D20" s="44">
        <v>20</v>
      </c>
      <c r="E20" s="43">
        <v>258</v>
      </c>
      <c r="F20" s="43">
        <v>242</v>
      </c>
      <c r="G20" s="44">
        <v>106.61</v>
      </c>
    </row>
    <row r="21" spans="1:7" x14ac:dyDescent="0.2">
      <c r="A21" s="42" t="s">
        <v>19</v>
      </c>
      <c r="B21" s="43">
        <v>62</v>
      </c>
      <c r="C21" s="43">
        <v>54</v>
      </c>
      <c r="D21" s="44">
        <v>114.81</v>
      </c>
      <c r="E21" s="43">
        <v>224</v>
      </c>
      <c r="F21" s="43">
        <v>196</v>
      </c>
      <c r="G21" s="44">
        <v>114.29</v>
      </c>
    </row>
    <row r="22" spans="1:7" x14ac:dyDescent="0.2">
      <c r="A22" s="42" t="s">
        <v>23</v>
      </c>
      <c r="B22" s="43">
        <v>76</v>
      </c>
      <c r="C22" s="43">
        <v>45</v>
      </c>
      <c r="D22" s="44">
        <v>168.89</v>
      </c>
      <c r="E22" s="43">
        <v>220</v>
      </c>
      <c r="F22" s="43">
        <v>228</v>
      </c>
      <c r="G22" s="44">
        <v>96.49</v>
      </c>
    </row>
    <row r="23" spans="1:7" x14ac:dyDescent="0.2">
      <c r="A23" s="42" t="s">
        <v>55</v>
      </c>
      <c r="B23" s="43">
        <v>43</v>
      </c>
      <c r="C23" s="43">
        <v>57</v>
      </c>
      <c r="D23" s="44">
        <v>75.44</v>
      </c>
      <c r="E23" s="43">
        <v>219</v>
      </c>
      <c r="F23" s="43">
        <v>152</v>
      </c>
      <c r="G23" s="44">
        <v>144.08000000000001</v>
      </c>
    </row>
    <row r="24" spans="1:7" x14ac:dyDescent="0.2">
      <c r="A24" s="42" t="s">
        <v>31</v>
      </c>
      <c r="B24" s="43">
        <v>19</v>
      </c>
      <c r="C24" s="43">
        <v>43</v>
      </c>
      <c r="D24" s="44">
        <v>44.19</v>
      </c>
      <c r="E24" s="43">
        <v>145</v>
      </c>
      <c r="F24" s="43">
        <v>182</v>
      </c>
      <c r="G24" s="44">
        <v>79.67</v>
      </c>
    </row>
    <row r="25" spans="1:7" x14ac:dyDescent="0.2">
      <c r="A25" s="42" t="s">
        <v>37</v>
      </c>
      <c r="B25" s="43">
        <v>21</v>
      </c>
      <c r="C25" s="43">
        <v>0</v>
      </c>
      <c r="D25" s="44">
        <v>0</v>
      </c>
      <c r="E25" s="43">
        <v>135</v>
      </c>
      <c r="F25" s="43">
        <v>96</v>
      </c>
      <c r="G25" s="44">
        <v>140.62</v>
      </c>
    </row>
    <row r="26" spans="1:7" x14ac:dyDescent="0.2">
      <c r="A26" s="42" t="s">
        <v>36</v>
      </c>
      <c r="B26" s="43">
        <v>49</v>
      </c>
      <c r="C26" s="43">
        <v>57</v>
      </c>
      <c r="D26" s="44">
        <v>85.96</v>
      </c>
      <c r="E26" s="43">
        <v>105</v>
      </c>
      <c r="F26" s="43">
        <v>118</v>
      </c>
      <c r="G26" s="44">
        <v>88.98</v>
      </c>
    </row>
    <row r="27" spans="1:7" x14ac:dyDescent="0.2">
      <c r="A27" s="42" t="s">
        <v>29</v>
      </c>
      <c r="B27" s="43">
        <v>5</v>
      </c>
      <c r="C27" s="43">
        <v>14</v>
      </c>
      <c r="D27" s="44">
        <v>35.71</v>
      </c>
      <c r="E27" s="43">
        <v>102</v>
      </c>
      <c r="F27" s="43">
        <v>107</v>
      </c>
      <c r="G27" s="44">
        <v>95.33</v>
      </c>
    </row>
    <row r="28" spans="1:7" x14ac:dyDescent="0.2">
      <c r="A28" s="42" t="s">
        <v>24</v>
      </c>
      <c r="B28" s="43">
        <v>0</v>
      </c>
      <c r="C28" s="43">
        <v>23</v>
      </c>
      <c r="D28" s="44">
        <v>0</v>
      </c>
      <c r="E28" s="43">
        <v>79</v>
      </c>
      <c r="F28" s="43">
        <v>94</v>
      </c>
      <c r="G28" s="44">
        <v>84.04</v>
      </c>
    </row>
    <row r="29" spans="1:7" x14ac:dyDescent="0.2">
      <c r="A29" s="42" t="s">
        <v>48</v>
      </c>
      <c r="B29" s="43">
        <v>0</v>
      </c>
      <c r="C29" s="43">
        <v>7</v>
      </c>
      <c r="D29" s="44">
        <v>0</v>
      </c>
      <c r="E29" s="43">
        <v>59</v>
      </c>
      <c r="F29" s="43">
        <v>51</v>
      </c>
      <c r="G29" s="44">
        <v>115.69</v>
      </c>
    </row>
    <row r="30" spans="1:7" x14ac:dyDescent="0.2">
      <c r="A30" s="42" t="s">
        <v>30</v>
      </c>
      <c r="B30" s="43">
        <v>11</v>
      </c>
      <c r="C30" s="43">
        <v>34</v>
      </c>
      <c r="D30" s="44">
        <v>32.35</v>
      </c>
      <c r="E30" s="43">
        <v>46</v>
      </c>
      <c r="F30" s="43">
        <v>73</v>
      </c>
      <c r="G30" s="44">
        <v>63.01</v>
      </c>
    </row>
    <row r="31" spans="1:7" x14ac:dyDescent="0.2">
      <c r="A31" s="42" t="s">
        <v>26</v>
      </c>
      <c r="B31" s="43">
        <v>0</v>
      </c>
      <c r="C31" s="43">
        <v>17</v>
      </c>
      <c r="D31" s="44">
        <v>0</v>
      </c>
      <c r="E31" s="43">
        <v>41</v>
      </c>
      <c r="F31" s="43">
        <v>85</v>
      </c>
      <c r="G31" s="44">
        <v>48.24</v>
      </c>
    </row>
    <row r="32" spans="1:7" x14ac:dyDescent="0.2">
      <c r="A32" s="42" t="s">
        <v>38</v>
      </c>
      <c r="B32" s="43">
        <v>4</v>
      </c>
      <c r="C32" s="43">
        <v>0</v>
      </c>
      <c r="D32" s="44">
        <v>0</v>
      </c>
      <c r="E32" s="43">
        <v>36</v>
      </c>
      <c r="F32" s="43">
        <v>48</v>
      </c>
      <c r="G32" s="44">
        <v>75</v>
      </c>
    </row>
    <row r="33" spans="1:7" x14ac:dyDescent="0.2">
      <c r="A33" s="42" t="s">
        <v>28</v>
      </c>
      <c r="B33" s="43">
        <v>2</v>
      </c>
      <c r="C33" s="43">
        <v>0</v>
      </c>
      <c r="D33" s="44">
        <v>0</v>
      </c>
      <c r="E33" s="43">
        <v>32</v>
      </c>
      <c r="F33" s="43">
        <v>46</v>
      </c>
      <c r="G33" s="44">
        <v>69.569999999999993</v>
      </c>
    </row>
    <row r="34" spans="1:7" x14ac:dyDescent="0.2">
      <c r="A34" s="42" t="s">
        <v>40</v>
      </c>
      <c r="B34" s="43">
        <v>0</v>
      </c>
      <c r="C34" s="43">
        <v>3</v>
      </c>
      <c r="D34" s="44">
        <v>0</v>
      </c>
      <c r="E34" s="43">
        <v>30</v>
      </c>
      <c r="F34" s="43">
        <v>58</v>
      </c>
      <c r="G34" s="44">
        <v>51.72</v>
      </c>
    </row>
    <row r="35" spans="1:7" x14ac:dyDescent="0.2">
      <c r="A35" s="42" t="s">
        <v>39</v>
      </c>
      <c r="B35" s="43">
        <v>0</v>
      </c>
      <c r="C35" s="43">
        <v>3</v>
      </c>
      <c r="D35" s="44">
        <v>0</v>
      </c>
      <c r="E35" s="43">
        <v>30</v>
      </c>
      <c r="F35" s="43">
        <v>23</v>
      </c>
      <c r="G35" s="44">
        <v>130.43</v>
      </c>
    </row>
    <row r="36" spans="1:7" x14ac:dyDescent="0.2">
      <c r="A36" s="42" t="s">
        <v>33</v>
      </c>
      <c r="B36" s="43">
        <v>5</v>
      </c>
      <c r="C36" s="43">
        <v>11</v>
      </c>
      <c r="D36" s="44">
        <v>45.45</v>
      </c>
      <c r="E36" s="43">
        <v>30</v>
      </c>
      <c r="F36" s="43">
        <v>33</v>
      </c>
      <c r="G36" s="44">
        <v>90.91</v>
      </c>
    </row>
    <row r="37" spans="1:7" x14ac:dyDescent="0.2">
      <c r="A37" s="42" t="s">
        <v>22</v>
      </c>
      <c r="B37" s="43">
        <v>13</v>
      </c>
      <c r="C37" s="43">
        <v>20</v>
      </c>
      <c r="D37" s="44">
        <v>65</v>
      </c>
      <c r="E37" s="43">
        <v>26</v>
      </c>
      <c r="F37" s="43">
        <v>57</v>
      </c>
      <c r="G37" s="44">
        <v>45.61</v>
      </c>
    </row>
    <row r="38" spans="1:7" x14ac:dyDescent="0.2">
      <c r="A38" s="42" t="s">
        <v>34</v>
      </c>
      <c r="B38" s="43">
        <v>0</v>
      </c>
      <c r="C38" s="43">
        <v>4</v>
      </c>
      <c r="D38" s="44">
        <v>0</v>
      </c>
      <c r="E38" s="43">
        <v>25</v>
      </c>
      <c r="F38" s="43">
        <v>54</v>
      </c>
      <c r="G38" s="44">
        <v>46.3</v>
      </c>
    </row>
    <row r="39" spans="1:7" x14ac:dyDescent="0.2">
      <c r="A39" s="42" t="s">
        <v>27</v>
      </c>
      <c r="B39" s="43">
        <v>0</v>
      </c>
      <c r="C39" s="43">
        <v>3</v>
      </c>
      <c r="D39" s="44">
        <v>0</v>
      </c>
      <c r="E39" s="43">
        <v>21</v>
      </c>
      <c r="F39" s="43">
        <v>22</v>
      </c>
      <c r="G39" s="44">
        <v>95.45</v>
      </c>
    </row>
    <row r="40" spans="1:7" x14ac:dyDescent="0.2">
      <c r="A40" s="42" t="s">
        <v>41</v>
      </c>
      <c r="B40" s="43">
        <v>7</v>
      </c>
      <c r="C40" s="43">
        <v>2</v>
      </c>
      <c r="D40" s="44">
        <v>350</v>
      </c>
      <c r="E40" s="43">
        <v>19</v>
      </c>
      <c r="F40" s="43">
        <v>18</v>
      </c>
      <c r="G40" s="44">
        <v>105.56</v>
      </c>
    </row>
    <row r="42" spans="1:7" x14ac:dyDescent="0.2">
      <c r="A42" s="46" t="s">
        <v>42</v>
      </c>
      <c r="B42" s="47">
        <f>SUBTOTAL(109,B9:B40)</f>
        <v>4958</v>
      </c>
      <c r="C42" s="47">
        <f>SUBTOTAL(109,C9:C40)</f>
        <v>6409</v>
      </c>
      <c r="D42" s="48">
        <f>IFERROR(SUM(B1:B40)/SUM(C1:C40)*100, 0)</f>
        <v>77.359962552660321</v>
      </c>
      <c r="E42" s="47">
        <f>SUBTOTAL(109,E9:E40)</f>
        <v>26316</v>
      </c>
      <c r="F42" s="47">
        <f>SUBTOTAL(109,F9:F40)</f>
        <v>23206</v>
      </c>
      <c r="G42" s="48">
        <f>IFERROR(SUM(E1:E40)/SUM(F1:F40)*100, 0)</f>
        <v>113.40170645522709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D969E-2D16-419E-A43C-2B60F5E94EFA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5.5703125" style="42" customWidth="1"/>
    <col min="2" max="2" width="9.28515625" style="42" customWidth="1"/>
    <col min="3" max="3" width="11.42578125" style="42" customWidth="1"/>
    <col min="4" max="4" width="9.85546875" style="42" customWidth="1"/>
    <col min="5" max="5" width="9.28515625" style="42" customWidth="1"/>
    <col min="6" max="6" width="11.42578125" style="42" customWidth="1"/>
    <col min="7" max="7" width="9.140625" style="42" customWidth="1"/>
    <col min="8" max="16384" width="9.140625" style="42"/>
  </cols>
  <sheetData>
    <row r="1" spans="1:7" x14ac:dyDescent="0.2">
      <c r="A1" s="42" t="s">
        <v>0</v>
      </c>
    </row>
    <row r="2" spans="1:7" x14ac:dyDescent="0.2">
      <c r="A2" s="42" t="s">
        <v>1</v>
      </c>
    </row>
    <row r="3" spans="1:7" x14ac:dyDescent="0.2">
      <c r="A3" s="42" t="s">
        <v>95</v>
      </c>
    </row>
    <row r="4" spans="1:7" x14ac:dyDescent="0.2">
      <c r="A4" s="42" t="s">
        <v>96</v>
      </c>
    </row>
    <row r="5" spans="1:7" x14ac:dyDescent="0.2">
      <c r="A5" s="42" t="s">
        <v>4</v>
      </c>
    </row>
    <row r="6" spans="1:7" x14ac:dyDescent="0.2">
      <c r="A6" s="41" t="s">
        <v>97</v>
      </c>
    </row>
    <row r="7" spans="1:7" x14ac:dyDescent="0.2">
      <c r="B7" s="43"/>
      <c r="C7" s="43"/>
      <c r="D7" s="44"/>
      <c r="E7" s="43"/>
      <c r="F7" s="43"/>
      <c r="G7" s="44"/>
    </row>
    <row r="8" spans="1:7" ht="39" customHeight="1" x14ac:dyDescent="0.2">
      <c r="A8" s="45" t="s">
        <v>5</v>
      </c>
      <c r="B8" s="49" t="s">
        <v>6</v>
      </c>
      <c r="C8" s="49" t="s">
        <v>7</v>
      </c>
      <c r="D8" s="50" t="s">
        <v>8</v>
      </c>
      <c r="E8" s="49" t="s">
        <v>9</v>
      </c>
      <c r="F8" s="49" t="s">
        <v>10</v>
      </c>
      <c r="G8" s="50" t="s">
        <v>11</v>
      </c>
    </row>
    <row r="9" spans="1:7" x14ac:dyDescent="0.2">
      <c r="A9" s="42" t="s">
        <v>12</v>
      </c>
      <c r="B9" s="43">
        <v>1690</v>
      </c>
      <c r="C9" s="43">
        <v>1676</v>
      </c>
      <c r="D9" s="44">
        <v>100.84</v>
      </c>
      <c r="E9" s="43">
        <v>9327</v>
      </c>
      <c r="F9" s="43">
        <v>6381</v>
      </c>
      <c r="G9" s="44">
        <v>146.16999999999999</v>
      </c>
    </row>
    <row r="10" spans="1:7" x14ac:dyDescent="0.2">
      <c r="A10" s="42" t="s">
        <v>13</v>
      </c>
      <c r="B10" s="43">
        <v>1667</v>
      </c>
      <c r="C10" s="43">
        <v>937</v>
      </c>
      <c r="D10" s="44">
        <v>177.91</v>
      </c>
      <c r="E10" s="43">
        <v>9042</v>
      </c>
      <c r="F10" s="43">
        <v>4641</v>
      </c>
      <c r="G10" s="44">
        <v>194.83</v>
      </c>
    </row>
    <row r="11" spans="1:7" x14ac:dyDescent="0.2">
      <c r="A11" s="42" t="s">
        <v>17</v>
      </c>
      <c r="B11" s="43">
        <v>880</v>
      </c>
      <c r="C11" s="43">
        <v>421</v>
      </c>
      <c r="D11" s="44">
        <v>209.03</v>
      </c>
      <c r="E11" s="43">
        <v>7384</v>
      </c>
      <c r="F11" s="43">
        <v>2344</v>
      </c>
      <c r="G11" s="44">
        <v>315.02</v>
      </c>
    </row>
    <row r="12" spans="1:7" x14ac:dyDescent="0.2">
      <c r="A12" s="42" t="s">
        <v>15</v>
      </c>
      <c r="B12" s="43">
        <v>902</v>
      </c>
      <c r="C12" s="43">
        <v>515</v>
      </c>
      <c r="D12" s="44">
        <v>175.15</v>
      </c>
      <c r="E12" s="43">
        <v>4631</v>
      </c>
      <c r="F12" s="43">
        <v>2271</v>
      </c>
      <c r="G12" s="44">
        <v>203.92</v>
      </c>
    </row>
    <row r="13" spans="1:7" x14ac:dyDescent="0.2">
      <c r="A13" s="42" t="s">
        <v>21</v>
      </c>
      <c r="B13" s="43">
        <v>375</v>
      </c>
      <c r="C13" s="43">
        <v>663</v>
      </c>
      <c r="D13" s="44">
        <v>56.56</v>
      </c>
      <c r="E13" s="43">
        <v>4320</v>
      </c>
      <c r="F13" s="43">
        <v>1751</v>
      </c>
      <c r="G13" s="44">
        <v>246.72</v>
      </c>
    </row>
    <row r="14" spans="1:7" x14ac:dyDescent="0.2">
      <c r="A14" s="42" t="s">
        <v>25</v>
      </c>
      <c r="B14" s="43">
        <v>662</v>
      </c>
      <c r="C14" s="43">
        <v>147</v>
      </c>
      <c r="D14" s="44">
        <v>450.34</v>
      </c>
      <c r="E14" s="43">
        <v>4127</v>
      </c>
      <c r="F14" s="43">
        <v>1656</v>
      </c>
      <c r="G14" s="44">
        <v>249.21</v>
      </c>
    </row>
    <row r="15" spans="1:7" x14ac:dyDescent="0.2">
      <c r="A15" s="42" t="s">
        <v>14</v>
      </c>
      <c r="B15" s="43">
        <v>371</v>
      </c>
      <c r="C15" s="43">
        <v>294</v>
      </c>
      <c r="D15" s="44">
        <v>126.19</v>
      </c>
      <c r="E15" s="43">
        <v>3262</v>
      </c>
      <c r="F15" s="43">
        <v>2062</v>
      </c>
      <c r="G15" s="44">
        <v>158.19999999999999</v>
      </c>
    </row>
    <row r="16" spans="1:7" x14ac:dyDescent="0.2">
      <c r="A16" s="42" t="s">
        <v>16</v>
      </c>
      <c r="B16" s="43">
        <v>454</v>
      </c>
      <c r="C16" s="43">
        <v>229</v>
      </c>
      <c r="D16" s="44">
        <v>198.25</v>
      </c>
      <c r="E16" s="43">
        <v>3149</v>
      </c>
      <c r="F16" s="43">
        <v>1168</v>
      </c>
      <c r="G16" s="44">
        <v>269.61</v>
      </c>
    </row>
    <row r="17" spans="1:7" x14ac:dyDescent="0.2">
      <c r="A17" s="42" t="s">
        <v>18</v>
      </c>
      <c r="B17" s="43">
        <v>343</v>
      </c>
      <c r="C17" s="43">
        <v>296</v>
      </c>
      <c r="D17" s="44">
        <v>115.88</v>
      </c>
      <c r="E17" s="43">
        <v>2838</v>
      </c>
      <c r="F17" s="43">
        <v>1587</v>
      </c>
      <c r="G17" s="44">
        <v>178.83</v>
      </c>
    </row>
    <row r="18" spans="1:7" x14ac:dyDescent="0.2">
      <c r="A18" s="42" t="s">
        <v>20</v>
      </c>
      <c r="B18" s="43">
        <v>618</v>
      </c>
      <c r="C18" s="43">
        <v>359</v>
      </c>
      <c r="D18" s="44">
        <v>172.14</v>
      </c>
      <c r="E18" s="43">
        <v>2763</v>
      </c>
      <c r="F18" s="43">
        <v>1330</v>
      </c>
      <c r="G18" s="44">
        <v>207.74</v>
      </c>
    </row>
    <row r="19" spans="1:7" x14ac:dyDescent="0.2">
      <c r="A19" s="42" t="s">
        <v>31</v>
      </c>
      <c r="B19" s="43">
        <v>182</v>
      </c>
      <c r="C19" s="43">
        <v>159</v>
      </c>
      <c r="D19" s="44">
        <v>114.47</v>
      </c>
      <c r="E19" s="43">
        <v>2113</v>
      </c>
      <c r="F19" s="43">
        <v>783</v>
      </c>
      <c r="G19" s="44">
        <v>269.86</v>
      </c>
    </row>
    <row r="20" spans="1:7" x14ac:dyDescent="0.2">
      <c r="A20" s="42" t="s">
        <v>35</v>
      </c>
      <c r="B20" s="43">
        <v>95</v>
      </c>
      <c r="C20" s="43">
        <v>65</v>
      </c>
      <c r="D20" s="44">
        <v>146.15</v>
      </c>
      <c r="E20" s="43">
        <v>1531</v>
      </c>
      <c r="F20" s="43">
        <v>574</v>
      </c>
      <c r="G20" s="44">
        <v>266.72000000000003</v>
      </c>
    </row>
    <row r="21" spans="1:7" x14ac:dyDescent="0.2">
      <c r="A21" s="42" t="s">
        <v>32</v>
      </c>
      <c r="B21" s="43">
        <v>105</v>
      </c>
      <c r="C21" s="43">
        <v>66</v>
      </c>
      <c r="D21" s="44">
        <v>159.09</v>
      </c>
      <c r="E21" s="43">
        <v>850</v>
      </c>
      <c r="F21" s="43">
        <v>375</v>
      </c>
      <c r="G21" s="44">
        <v>226.67</v>
      </c>
    </row>
    <row r="22" spans="1:7" x14ac:dyDescent="0.2">
      <c r="A22" s="42" t="s">
        <v>23</v>
      </c>
      <c r="B22" s="43">
        <v>37</v>
      </c>
      <c r="C22" s="43">
        <v>121</v>
      </c>
      <c r="D22" s="44">
        <v>30.58</v>
      </c>
      <c r="E22" s="43">
        <v>620</v>
      </c>
      <c r="F22" s="43">
        <v>391</v>
      </c>
      <c r="G22" s="44">
        <v>158.57</v>
      </c>
    </row>
    <row r="23" spans="1:7" x14ac:dyDescent="0.2">
      <c r="A23" s="42" t="s">
        <v>19</v>
      </c>
      <c r="B23" s="43">
        <v>104</v>
      </c>
      <c r="C23" s="43">
        <v>66</v>
      </c>
      <c r="D23" s="44">
        <v>157.58000000000001</v>
      </c>
      <c r="E23" s="43">
        <v>565</v>
      </c>
      <c r="F23" s="43">
        <v>219</v>
      </c>
      <c r="G23" s="44">
        <v>257.99</v>
      </c>
    </row>
    <row r="24" spans="1:7" x14ac:dyDescent="0.2">
      <c r="A24" s="51" t="s">
        <v>43</v>
      </c>
      <c r="B24" s="43">
        <v>69</v>
      </c>
      <c r="C24" s="43">
        <v>45</v>
      </c>
      <c r="D24" s="44">
        <v>153.33000000000001</v>
      </c>
      <c r="E24" s="43">
        <v>440</v>
      </c>
      <c r="F24" s="43">
        <v>239</v>
      </c>
      <c r="G24" s="44">
        <v>184.1</v>
      </c>
    </row>
    <row r="25" spans="1:7" x14ac:dyDescent="0.2">
      <c r="A25" s="42" t="s">
        <v>37</v>
      </c>
      <c r="B25" s="43">
        <v>67</v>
      </c>
      <c r="C25" s="43">
        <v>34</v>
      </c>
      <c r="D25" s="44">
        <v>197.06</v>
      </c>
      <c r="E25" s="43">
        <v>356</v>
      </c>
      <c r="F25" s="43">
        <v>215</v>
      </c>
      <c r="G25" s="44">
        <v>165.58</v>
      </c>
    </row>
    <row r="26" spans="1:7" x14ac:dyDescent="0.2">
      <c r="A26" s="42" t="s">
        <v>29</v>
      </c>
      <c r="B26" s="43">
        <v>39</v>
      </c>
      <c r="C26" s="43">
        <v>30</v>
      </c>
      <c r="D26" s="44">
        <v>130</v>
      </c>
      <c r="E26" s="43">
        <v>267</v>
      </c>
      <c r="F26" s="43">
        <v>167</v>
      </c>
      <c r="G26" s="44">
        <v>159.88</v>
      </c>
    </row>
    <row r="27" spans="1:7" x14ac:dyDescent="0.2">
      <c r="A27" s="42" t="s">
        <v>24</v>
      </c>
      <c r="B27" s="43">
        <v>6</v>
      </c>
      <c r="C27" s="43">
        <v>11</v>
      </c>
      <c r="D27" s="44">
        <v>54.55</v>
      </c>
      <c r="E27" s="43">
        <v>255</v>
      </c>
      <c r="F27" s="43">
        <v>141</v>
      </c>
      <c r="G27" s="44">
        <v>180.85</v>
      </c>
    </row>
    <row r="28" spans="1:7" x14ac:dyDescent="0.2">
      <c r="A28" s="42" t="s">
        <v>26</v>
      </c>
      <c r="B28" s="43">
        <v>30</v>
      </c>
      <c r="C28" s="43">
        <v>10</v>
      </c>
      <c r="D28" s="44">
        <v>300</v>
      </c>
      <c r="E28" s="43">
        <v>194</v>
      </c>
      <c r="F28" s="43">
        <v>100</v>
      </c>
      <c r="G28" s="44">
        <v>194</v>
      </c>
    </row>
    <row r="29" spans="1:7" x14ac:dyDescent="0.2">
      <c r="A29" s="42" t="s">
        <v>22</v>
      </c>
      <c r="B29" s="43">
        <v>18</v>
      </c>
      <c r="C29" s="43">
        <v>12</v>
      </c>
      <c r="D29" s="44">
        <v>150</v>
      </c>
      <c r="E29" s="43">
        <f>132+7</f>
        <v>139</v>
      </c>
      <c r="F29" s="43">
        <v>66</v>
      </c>
      <c r="G29" s="44">
        <v>200</v>
      </c>
    </row>
    <row r="30" spans="1:7" x14ac:dyDescent="0.2">
      <c r="A30" s="42" t="s">
        <v>34</v>
      </c>
      <c r="B30" s="43">
        <v>8</v>
      </c>
      <c r="C30" s="43">
        <v>8</v>
      </c>
      <c r="D30" s="44">
        <v>100</v>
      </c>
      <c r="E30" s="43">
        <v>122</v>
      </c>
      <c r="F30" s="43">
        <v>79</v>
      </c>
      <c r="G30" s="44">
        <v>154.43</v>
      </c>
    </row>
    <row r="31" spans="1:7" x14ac:dyDescent="0.2">
      <c r="A31" s="42" t="s">
        <v>36</v>
      </c>
      <c r="B31" s="43">
        <v>54</v>
      </c>
      <c r="C31" s="43">
        <v>16</v>
      </c>
      <c r="D31" s="44">
        <v>337.5</v>
      </c>
      <c r="E31" s="43">
        <v>115</v>
      </c>
      <c r="F31" s="43">
        <v>73</v>
      </c>
      <c r="G31" s="44">
        <v>157.53</v>
      </c>
    </row>
    <row r="32" spans="1:7" x14ac:dyDescent="0.2">
      <c r="A32" s="51" t="s">
        <v>98</v>
      </c>
      <c r="B32" s="43">
        <v>3</v>
      </c>
      <c r="C32" s="43">
        <v>9</v>
      </c>
      <c r="D32" s="44">
        <v>33.33</v>
      </c>
      <c r="E32" s="43">
        <v>111</v>
      </c>
      <c r="F32" s="43">
        <v>78</v>
      </c>
      <c r="G32" s="44">
        <v>142.31</v>
      </c>
    </row>
    <row r="33" spans="1:7" x14ac:dyDescent="0.2">
      <c r="A33" s="42" t="s">
        <v>38</v>
      </c>
      <c r="B33" s="43">
        <v>10</v>
      </c>
      <c r="C33" s="43">
        <v>10</v>
      </c>
      <c r="D33" s="44">
        <v>100</v>
      </c>
      <c r="E33" s="43">
        <v>99</v>
      </c>
      <c r="F33" s="43">
        <v>72</v>
      </c>
      <c r="G33" s="44">
        <v>137.5</v>
      </c>
    </row>
    <row r="34" spans="1:7" x14ac:dyDescent="0.2">
      <c r="A34" s="42" t="s">
        <v>40</v>
      </c>
      <c r="B34" s="43">
        <v>4</v>
      </c>
      <c r="C34" s="43">
        <v>4</v>
      </c>
      <c r="D34" s="44">
        <v>100</v>
      </c>
      <c r="E34" s="43">
        <v>90</v>
      </c>
      <c r="F34" s="43">
        <v>63</v>
      </c>
      <c r="G34" s="44">
        <v>142.86000000000001</v>
      </c>
    </row>
    <row r="35" spans="1:7" x14ac:dyDescent="0.2">
      <c r="A35" s="42" t="s">
        <v>30</v>
      </c>
      <c r="B35" s="43">
        <v>10</v>
      </c>
      <c r="C35" s="43">
        <v>27</v>
      </c>
      <c r="D35" s="44">
        <v>37.04</v>
      </c>
      <c r="E35" s="43">
        <v>78</v>
      </c>
      <c r="F35" s="43">
        <v>76</v>
      </c>
      <c r="G35" s="44">
        <v>102.63</v>
      </c>
    </row>
    <row r="36" spans="1:7" x14ac:dyDescent="0.2">
      <c r="A36" s="42" t="s">
        <v>39</v>
      </c>
      <c r="B36" s="43">
        <v>16</v>
      </c>
      <c r="C36" s="43">
        <v>11</v>
      </c>
      <c r="D36" s="44">
        <v>145.44999999999999</v>
      </c>
      <c r="E36" s="43">
        <v>73</v>
      </c>
      <c r="F36" s="43">
        <v>41</v>
      </c>
      <c r="G36" s="44">
        <v>178.05</v>
      </c>
    </row>
    <row r="37" spans="1:7" x14ac:dyDescent="0.2">
      <c r="A37" s="42" t="s">
        <v>28</v>
      </c>
      <c r="B37" s="43">
        <v>2</v>
      </c>
      <c r="C37" s="43">
        <v>6</v>
      </c>
      <c r="D37" s="44">
        <v>33.33</v>
      </c>
      <c r="E37" s="43">
        <v>58</v>
      </c>
      <c r="F37" s="43">
        <v>82</v>
      </c>
      <c r="G37" s="44">
        <v>70.73</v>
      </c>
    </row>
    <row r="38" spans="1:7" x14ac:dyDescent="0.2">
      <c r="A38" s="42" t="s">
        <v>41</v>
      </c>
      <c r="B38" s="43">
        <v>29</v>
      </c>
      <c r="C38" s="43">
        <v>2</v>
      </c>
      <c r="D38" s="44">
        <v>1450</v>
      </c>
      <c r="E38" s="43">
        <v>54</v>
      </c>
      <c r="F38" s="43">
        <v>29</v>
      </c>
      <c r="G38" s="44">
        <v>186.21</v>
      </c>
    </row>
    <row r="39" spans="1:7" x14ac:dyDescent="0.2">
      <c r="A39" s="42" t="s">
        <v>27</v>
      </c>
      <c r="B39" s="43">
        <v>9</v>
      </c>
      <c r="C39" s="43">
        <v>14</v>
      </c>
      <c r="D39" s="44">
        <v>64.290000000000006</v>
      </c>
      <c r="E39" s="43">
        <v>51</v>
      </c>
      <c r="F39" s="43">
        <v>42</v>
      </c>
      <c r="G39" s="44">
        <v>121.43</v>
      </c>
    </row>
    <row r="40" spans="1:7" x14ac:dyDescent="0.2">
      <c r="A40" s="42" t="s">
        <v>33</v>
      </c>
      <c r="B40" s="43">
        <v>9</v>
      </c>
      <c r="C40" s="43">
        <v>5</v>
      </c>
      <c r="D40" s="44">
        <v>180</v>
      </c>
      <c r="E40" s="43">
        <v>44</v>
      </c>
      <c r="F40" s="43">
        <v>49</v>
      </c>
      <c r="G40" s="44">
        <v>89.8</v>
      </c>
    </row>
    <row r="42" spans="1:7" x14ac:dyDescent="0.2">
      <c r="A42" s="46" t="s">
        <v>42</v>
      </c>
      <c r="B42" s="47">
        <f>SUBTOTAL(109,B9:B40)</f>
        <v>8868</v>
      </c>
      <c r="C42" s="47">
        <f>SUBTOTAL(109,C9:C40)</f>
        <v>6268</v>
      </c>
      <c r="D42" s="48">
        <f>IFERROR(SUM(B1:B40)/SUM(C1:C40)*100, 0)</f>
        <v>141.48053605615826</v>
      </c>
      <c r="E42" s="47">
        <f>SUBTOTAL(109,E9:E40)</f>
        <v>59068</v>
      </c>
      <c r="F42" s="47">
        <f>SUBTOTAL(109,F9:F40)</f>
        <v>29145</v>
      </c>
      <c r="G42" s="48">
        <f>IFERROR(SUM(E1:E40)/SUM(F1:F40)*100, 0)</f>
        <v>202.66941156287527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D8901-0020-4A8A-BA30-54A4E1781923}">
  <dimension ref="A1:G42"/>
  <sheetViews>
    <sheetView workbookViewId="0">
      <pane ySplit="8" topLeftCell="A15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5.5703125" style="42" customWidth="1"/>
    <col min="2" max="2" width="10.140625" style="42" customWidth="1"/>
    <col min="3" max="3" width="11.5703125" style="42" customWidth="1"/>
    <col min="4" max="4" width="9.7109375" style="42" customWidth="1"/>
    <col min="5" max="5" width="8.5703125" style="42" customWidth="1"/>
    <col min="6" max="6" width="11.42578125" style="42" customWidth="1"/>
    <col min="7" max="7" width="9.42578125" style="42" customWidth="1"/>
    <col min="8" max="16384" width="9.140625" style="42"/>
  </cols>
  <sheetData>
    <row r="1" spans="1:7" x14ac:dyDescent="0.2">
      <c r="A1" s="42" t="s">
        <v>0</v>
      </c>
    </row>
    <row r="2" spans="1:7" x14ac:dyDescent="0.2">
      <c r="A2" s="42" t="s">
        <v>1</v>
      </c>
    </row>
    <row r="3" spans="1:7" x14ac:dyDescent="0.2">
      <c r="A3" s="42" t="s">
        <v>99</v>
      </c>
    </row>
    <row r="4" spans="1:7" x14ac:dyDescent="0.2">
      <c r="A4" s="42" t="s">
        <v>100</v>
      </c>
    </row>
    <row r="5" spans="1:7" x14ac:dyDescent="0.2">
      <c r="A5" s="42" t="s">
        <v>4</v>
      </c>
    </row>
    <row r="6" spans="1:7" x14ac:dyDescent="0.2">
      <c r="A6" s="41" t="s">
        <v>101</v>
      </c>
    </row>
    <row r="7" spans="1:7" x14ac:dyDescent="0.2">
      <c r="B7" s="43"/>
      <c r="C7" s="43"/>
      <c r="D7" s="44"/>
      <c r="E7" s="43"/>
      <c r="F7" s="43"/>
      <c r="G7" s="44"/>
    </row>
    <row r="8" spans="1:7" ht="39" customHeight="1" x14ac:dyDescent="0.2">
      <c r="A8" s="45" t="s">
        <v>5</v>
      </c>
      <c r="B8" s="49" t="s">
        <v>6</v>
      </c>
      <c r="C8" s="49" t="s">
        <v>7</v>
      </c>
      <c r="D8" s="50" t="s">
        <v>8</v>
      </c>
      <c r="E8" s="49" t="s">
        <v>9</v>
      </c>
      <c r="F8" s="49" t="s">
        <v>10</v>
      </c>
      <c r="G8" s="50" t="s">
        <v>11</v>
      </c>
    </row>
    <row r="9" spans="1:7" x14ac:dyDescent="0.2">
      <c r="A9" s="42" t="s">
        <v>12</v>
      </c>
      <c r="B9" s="43">
        <v>1707</v>
      </c>
      <c r="C9" s="43">
        <v>1601</v>
      </c>
      <c r="D9" s="44">
        <v>106.62</v>
      </c>
      <c r="E9" s="43">
        <v>6935</v>
      </c>
      <c r="F9" s="43">
        <v>5522</v>
      </c>
      <c r="G9" s="44">
        <v>125.59</v>
      </c>
    </row>
    <row r="10" spans="1:7" x14ac:dyDescent="0.2">
      <c r="A10" s="42" t="s">
        <v>13</v>
      </c>
      <c r="B10" s="43">
        <v>1042</v>
      </c>
      <c r="C10" s="43">
        <v>676</v>
      </c>
      <c r="D10" s="44">
        <v>154.13999999999999</v>
      </c>
      <c r="E10" s="43">
        <v>5019</v>
      </c>
      <c r="F10" s="43">
        <v>3406</v>
      </c>
      <c r="G10" s="44">
        <v>147.36000000000001</v>
      </c>
    </row>
    <row r="11" spans="1:7" x14ac:dyDescent="0.2">
      <c r="A11" s="42" t="s">
        <v>17</v>
      </c>
      <c r="B11" s="43">
        <v>1379</v>
      </c>
      <c r="C11" s="43">
        <v>832</v>
      </c>
      <c r="D11" s="44">
        <v>165.75</v>
      </c>
      <c r="E11" s="43">
        <v>3135</v>
      </c>
      <c r="F11" s="43">
        <v>2312</v>
      </c>
      <c r="G11" s="44">
        <v>135.6</v>
      </c>
    </row>
    <row r="12" spans="1:7" x14ac:dyDescent="0.2">
      <c r="A12" s="42" t="s">
        <v>14</v>
      </c>
      <c r="B12" s="43">
        <v>257</v>
      </c>
      <c r="C12" s="43">
        <v>316</v>
      </c>
      <c r="D12" s="44">
        <v>81.33</v>
      </c>
      <c r="E12" s="43">
        <v>2185</v>
      </c>
      <c r="F12" s="43">
        <v>1701</v>
      </c>
      <c r="G12" s="44">
        <v>128.44999999999999</v>
      </c>
    </row>
    <row r="13" spans="1:7" x14ac:dyDescent="0.2">
      <c r="A13" s="42" t="s">
        <v>15</v>
      </c>
      <c r="B13" s="43">
        <v>498</v>
      </c>
      <c r="C13" s="43">
        <v>506</v>
      </c>
      <c r="D13" s="44">
        <v>98.42</v>
      </c>
      <c r="E13" s="43">
        <v>2153</v>
      </c>
      <c r="F13" s="43">
        <v>1868</v>
      </c>
      <c r="G13" s="44">
        <v>115.26</v>
      </c>
    </row>
    <row r="14" spans="1:7" x14ac:dyDescent="0.2">
      <c r="A14" s="42" t="s">
        <v>18</v>
      </c>
      <c r="B14" s="43">
        <v>606</v>
      </c>
      <c r="C14" s="43">
        <v>225</v>
      </c>
      <c r="D14" s="44">
        <v>269.33</v>
      </c>
      <c r="E14" s="43">
        <v>2069</v>
      </c>
      <c r="F14" s="43">
        <v>1657</v>
      </c>
      <c r="G14" s="44">
        <v>124.86</v>
      </c>
    </row>
    <row r="15" spans="1:7" x14ac:dyDescent="0.2">
      <c r="A15" s="42" t="s">
        <v>21</v>
      </c>
      <c r="B15" s="43">
        <v>183</v>
      </c>
      <c r="C15" s="43">
        <v>210</v>
      </c>
      <c r="D15" s="44">
        <v>87.14</v>
      </c>
      <c r="E15" s="43">
        <v>1659</v>
      </c>
      <c r="F15" s="43">
        <v>1260</v>
      </c>
      <c r="G15" s="44">
        <v>131.66999999999999</v>
      </c>
    </row>
    <row r="16" spans="1:7" x14ac:dyDescent="0.2">
      <c r="A16" s="42" t="s">
        <v>20</v>
      </c>
      <c r="B16" s="43">
        <v>210</v>
      </c>
      <c r="C16" s="43">
        <v>412</v>
      </c>
      <c r="D16" s="44">
        <v>50.97</v>
      </c>
      <c r="E16" s="43">
        <v>1420</v>
      </c>
      <c r="F16" s="43">
        <v>1490</v>
      </c>
      <c r="G16" s="44">
        <v>95.3</v>
      </c>
    </row>
    <row r="17" spans="1:7" x14ac:dyDescent="0.2">
      <c r="A17" s="42" t="s">
        <v>16</v>
      </c>
      <c r="B17" s="43">
        <v>270</v>
      </c>
      <c r="C17" s="43">
        <v>273</v>
      </c>
      <c r="D17" s="44">
        <v>98.9</v>
      </c>
      <c r="E17" s="43">
        <v>1342</v>
      </c>
      <c r="F17" s="43">
        <v>1184</v>
      </c>
      <c r="G17" s="44">
        <v>113.34</v>
      </c>
    </row>
    <row r="18" spans="1:7" x14ac:dyDescent="0.2">
      <c r="A18" s="42" t="s">
        <v>25</v>
      </c>
      <c r="B18" s="43">
        <v>193</v>
      </c>
      <c r="C18" s="43">
        <v>240</v>
      </c>
      <c r="D18" s="44">
        <v>80.42</v>
      </c>
      <c r="E18" s="43">
        <v>1265</v>
      </c>
      <c r="F18" s="43">
        <v>1270</v>
      </c>
      <c r="G18" s="44">
        <v>99.61</v>
      </c>
    </row>
    <row r="19" spans="1:7" x14ac:dyDescent="0.2">
      <c r="A19" s="42" t="s">
        <v>31</v>
      </c>
      <c r="B19" s="43">
        <v>139</v>
      </c>
      <c r="C19" s="43">
        <v>84</v>
      </c>
      <c r="D19" s="44">
        <v>165.48</v>
      </c>
      <c r="E19" s="43">
        <v>588</v>
      </c>
      <c r="F19" s="43">
        <v>577</v>
      </c>
      <c r="G19" s="44">
        <v>101.91</v>
      </c>
    </row>
    <row r="20" spans="1:7" x14ac:dyDescent="0.2">
      <c r="A20" s="42" t="s">
        <v>35</v>
      </c>
      <c r="B20" s="43">
        <v>76</v>
      </c>
      <c r="C20" s="43">
        <v>52</v>
      </c>
      <c r="D20" s="44">
        <v>146.15</v>
      </c>
      <c r="E20" s="43">
        <v>348</v>
      </c>
      <c r="F20" s="43">
        <v>346</v>
      </c>
      <c r="G20" s="44">
        <v>100.58</v>
      </c>
    </row>
    <row r="21" spans="1:7" x14ac:dyDescent="0.2">
      <c r="A21" s="42" t="s">
        <v>32</v>
      </c>
      <c r="B21" s="43">
        <v>14</v>
      </c>
      <c r="C21" s="43">
        <v>58</v>
      </c>
      <c r="D21" s="44">
        <v>24.14</v>
      </c>
      <c r="E21" s="43">
        <v>279</v>
      </c>
      <c r="F21" s="43">
        <v>207</v>
      </c>
      <c r="G21" s="44">
        <v>134.78</v>
      </c>
    </row>
    <row r="22" spans="1:7" x14ac:dyDescent="0.2">
      <c r="A22" s="42" t="s">
        <v>19</v>
      </c>
      <c r="B22" s="43">
        <v>54</v>
      </c>
      <c r="C22" s="43">
        <v>75</v>
      </c>
      <c r="D22" s="44">
        <v>72</v>
      </c>
      <c r="E22" s="43">
        <v>258</v>
      </c>
      <c r="F22" s="43">
        <v>230</v>
      </c>
      <c r="G22" s="44">
        <v>112.17</v>
      </c>
    </row>
    <row r="23" spans="1:7" x14ac:dyDescent="0.2">
      <c r="A23" s="42" t="s">
        <v>43</v>
      </c>
      <c r="B23" s="43">
        <v>29</v>
      </c>
      <c r="C23" s="43">
        <v>68</v>
      </c>
      <c r="D23" s="44">
        <v>42.65</v>
      </c>
      <c r="E23" s="43">
        <v>245</v>
      </c>
      <c r="F23" s="43">
        <v>261</v>
      </c>
      <c r="G23" s="44">
        <v>93.87</v>
      </c>
    </row>
    <row r="24" spans="1:7" x14ac:dyDescent="0.2">
      <c r="A24" s="42" t="s">
        <v>37</v>
      </c>
      <c r="B24" s="43">
        <v>32</v>
      </c>
      <c r="C24" s="43">
        <v>48</v>
      </c>
      <c r="D24" s="44">
        <v>66.67</v>
      </c>
      <c r="E24" s="43">
        <v>222</v>
      </c>
      <c r="F24" s="43">
        <v>159</v>
      </c>
      <c r="G24" s="44">
        <v>139.62</v>
      </c>
    </row>
    <row r="25" spans="1:7" x14ac:dyDescent="0.2">
      <c r="A25" s="42" t="s">
        <v>23</v>
      </c>
      <c r="B25" s="43">
        <v>14</v>
      </c>
      <c r="C25" s="43">
        <v>16</v>
      </c>
      <c r="D25" s="44">
        <v>87.5</v>
      </c>
      <c r="E25" s="43">
        <v>193</v>
      </c>
      <c r="F25" s="43">
        <v>219</v>
      </c>
      <c r="G25" s="44">
        <v>88.13</v>
      </c>
    </row>
    <row r="26" spans="1:7" x14ac:dyDescent="0.2">
      <c r="A26" s="42" t="s">
        <v>29</v>
      </c>
      <c r="B26" s="43">
        <v>1</v>
      </c>
      <c r="C26" s="43">
        <v>33</v>
      </c>
      <c r="D26" s="44">
        <v>3.03</v>
      </c>
      <c r="E26" s="43">
        <v>179</v>
      </c>
      <c r="F26" s="43">
        <v>184</v>
      </c>
      <c r="G26" s="44">
        <v>97.28</v>
      </c>
    </row>
    <row r="27" spans="1:7" x14ac:dyDescent="0.2">
      <c r="A27" s="42" t="s">
        <v>24</v>
      </c>
      <c r="B27" s="43">
        <v>8</v>
      </c>
      <c r="C27" s="43">
        <v>14</v>
      </c>
      <c r="D27" s="44">
        <v>57.14</v>
      </c>
      <c r="E27" s="43">
        <v>116</v>
      </c>
      <c r="F27" s="43">
        <v>125</v>
      </c>
      <c r="G27" s="44">
        <v>92.8</v>
      </c>
    </row>
    <row r="28" spans="1:7" x14ac:dyDescent="0.2">
      <c r="A28" s="42" t="s">
        <v>22</v>
      </c>
      <c r="B28" s="43">
        <v>45</v>
      </c>
      <c r="C28" s="43">
        <f>24+2</f>
        <v>26</v>
      </c>
      <c r="D28" s="44">
        <v>187.5</v>
      </c>
      <c r="E28" s="43">
        <v>106</v>
      </c>
      <c r="F28" s="43">
        <f>64+3</f>
        <v>67</v>
      </c>
      <c r="G28" s="44">
        <v>165.62</v>
      </c>
    </row>
    <row r="29" spans="1:7" x14ac:dyDescent="0.2">
      <c r="A29" s="42" t="s">
        <v>34</v>
      </c>
      <c r="B29" s="43">
        <v>6</v>
      </c>
      <c r="C29" s="43">
        <v>4</v>
      </c>
      <c r="D29" s="44">
        <v>150</v>
      </c>
      <c r="E29" s="43">
        <v>99</v>
      </c>
      <c r="F29" s="43">
        <v>138</v>
      </c>
      <c r="G29" s="44">
        <v>71.739999999999995</v>
      </c>
    </row>
    <row r="30" spans="1:7" x14ac:dyDescent="0.2">
      <c r="A30" s="42" t="s">
        <v>36</v>
      </c>
      <c r="B30" s="43">
        <v>24</v>
      </c>
      <c r="C30" s="43">
        <v>75</v>
      </c>
      <c r="D30" s="44">
        <v>32</v>
      </c>
      <c r="E30" s="43">
        <v>91</v>
      </c>
      <c r="F30" s="43">
        <v>107</v>
      </c>
      <c r="G30" s="44">
        <v>85.05</v>
      </c>
    </row>
    <row r="31" spans="1:7" x14ac:dyDescent="0.2">
      <c r="A31" s="42" t="s">
        <v>26</v>
      </c>
      <c r="B31" s="43">
        <v>0</v>
      </c>
      <c r="C31" s="43">
        <v>22</v>
      </c>
      <c r="D31" s="44">
        <v>0</v>
      </c>
      <c r="E31" s="43">
        <v>74</v>
      </c>
      <c r="F31" s="43">
        <v>98</v>
      </c>
      <c r="G31" s="44">
        <v>75.510000000000005</v>
      </c>
    </row>
    <row r="32" spans="1:7" x14ac:dyDescent="0.2">
      <c r="A32" s="42" t="s">
        <v>33</v>
      </c>
      <c r="B32" s="43">
        <v>9</v>
      </c>
      <c r="C32" s="43">
        <v>12</v>
      </c>
      <c r="D32" s="44">
        <v>75</v>
      </c>
      <c r="E32" s="43">
        <v>61</v>
      </c>
      <c r="F32" s="43">
        <v>55</v>
      </c>
      <c r="G32" s="44">
        <v>110.91</v>
      </c>
    </row>
    <row r="33" spans="1:7" x14ac:dyDescent="0.2">
      <c r="A33" s="42" t="s">
        <v>40</v>
      </c>
      <c r="B33" s="43">
        <v>2</v>
      </c>
      <c r="C33" s="43">
        <v>0</v>
      </c>
      <c r="D33" s="44">
        <v>0</v>
      </c>
      <c r="E33" s="43">
        <v>57</v>
      </c>
      <c r="F33" s="43">
        <v>77</v>
      </c>
      <c r="G33" s="44">
        <v>74.03</v>
      </c>
    </row>
    <row r="34" spans="1:7" x14ac:dyDescent="0.2">
      <c r="A34" s="42" t="s">
        <v>30</v>
      </c>
      <c r="B34" s="43">
        <v>12</v>
      </c>
      <c r="C34" s="43">
        <v>6</v>
      </c>
      <c r="D34" s="44">
        <v>200</v>
      </c>
      <c r="E34" s="43">
        <v>56</v>
      </c>
      <c r="F34" s="43">
        <v>65</v>
      </c>
      <c r="G34" s="44">
        <v>86.15</v>
      </c>
    </row>
    <row r="35" spans="1:7" x14ac:dyDescent="0.2">
      <c r="A35" s="42" t="s">
        <v>39</v>
      </c>
      <c r="B35" s="43">
        <v>0</v>
      </c>
      <c r="C35" s="43">
        <v>0</v>
      </c>
      <c r="D35" s="44">
        <v>0</v>
      </c>
      <c r="E35" s="43">
        <v>54</v>
      </c>
      <c r="F35" s="43">
        <v>35</v>
      </c>
      <c r="G35" s="44">
        <v>154.29</v>
      </c>
    </row>
    <row r="36" spans="1:7" x14ac:dyDescent="0.2">
      <c r="A36" s="42" t="s">
        <v>102</v>
      </c>
      <c r="B36" s="43">
        <v>0</v>
      </c>
      <c r="C36" s="43">
        <v>3</v>
      </c>
      <c r="D36" s="44">
        <v>0</v>
      </c>
      <c r="E36" s="43">
        <v>48</v>
      </c>
      <c r="F36" s="43">
        <v>76</v>
      </c>
      <c r="G36" s="44">
        <v>63.16</v>
      </c>
    </row>
    <row r="37" spans="1:7" x14ac:dyDescent="0.2">
      <c r="A37" s="42" t="s">
        <v>41</v>
      </c>
      <c r="B37" s="43">
        <v>17</v>
      </c>
      <c r="C37" s="43">
        <v>9</v>
      </c>
      <c r="D37" s="44">
        <v>188.89</v>
      </c>
      <c r="E37" s="43">
        <v>45</v>
      </c>
      <c r="F37" s="43">
        <v>38</v>
      </c>
      <c r="G37" s="44">
        <v>118.42</v>
      </c>
    </row>
    <row r="38" spans="1:7" x14ac:dyDescent="0.2">
      <c r="A38" s="42" t="s">
        <v>98</v>
      </c>
      <c r="B38" s="43">
        <v>0</v>
      </c>
      <c r="C38" s="43">
        <v>11</v>
      </c>
      <c r="D38" s="44">
        <v>0</v>
      </c>
      <c r="E38" s="43">
        <v>44</v>
      </c>
      <c r="F38" s="43">
        <v>59</v>
      </c>
      <c r="G38" s="44">
        <v>74.58</v>
      </c>
    </row>
    <row r="39" spans="1:7" x14ac:dyDescent="0.2">
      <c r="A39" s="42" t="s">
        <v>28</v>
      </c>
      <c r="B39" s="43">
        <v>4</v>
      </c>
      <c r="C39" s="43">
        <v>8</v>
      </c>
      <c r="D39" s="44">
        <v>50</v>
      </c>
      <c r="E39" s="43">
        <v>43</v>
      </c>
      <c r="F39" s="43">
        <v>98</v>
      </c>
      <c r="G39" s="44">
        <v>43.88</v>
      </c>
    </row>
    <row r="40" spans="1:7" x14ac:dyDescent="0.2">
      <c r="A40" s="42" t="s">
        <v>27</v>
      </c>
      <c r="B40" s="43">
        <v>6</v>
      </c>
      <c r="C40" s="43">
        <v>4</v>
      </c>
      <c r="D40" s="44">
        <v>150</v>
      </c>
      <c r="E40" s="43">
        <v>32</v>
      </c>
      <c r="F40" s="43">
        <v>55</v>
      </c>
      <c r="G40" s="44">
        <v>58.18</v>
      </c>
    </row>
    <row r="42" spans="1:7" x14ac:dyDescent="0.2">
      <c r="A42" s="46" t="s">
        <v>42</v>
      </c>
      <c r="B42" s="47">
        <f>SUBTOTAL(109,B9:B40)</f>
        <v>6837</v>
      </c>
      <c r="C42" s="47">
        <f>SUBTOTAL(109,C9:C40)</f>
        <v>5919</v>
      </c>
      <c r="D42" s="48">
        <f>IFERROR(SUM(B1:B40)/SUM(C1:C40)*100, 0)</f>
        <v>115.5093765838824</v>
      </c>
      <c r="E42" s="47">
        <f>SUBTOTAL(109,E9:E40)</f>
        <v>30420</v>
      </c>
      <c r="F42" s="47">
        <f>SUBTOTAL(109,F9:F40)</f>
        <v>24946</v>
      </c>
      <c r="G42" s="48">
        <f>IFERROR(SUM(E1:E40)/SUM(F1:F40)*100, 0)</f>
        <v>121.94339773911649</v>
      </c>
    </row>
  </sheetData>
  <pageMargins left="0.35433070866141736" right="0.15748031496062992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9443-FC7E-45B0-8FE5-41CBB5EA88B0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6.7109375" style="1" customWidth="1"/>
    <col min="2" max="2" width="9" style="1" customWidth="1"/>
    <col min="3" max="3" width="11.7109375" style="1" customWidth="1"/>
    <col min="4" max="4" width="10.5703125" style="1" customWidth="1"/>
    <col min="5" max="5" width="9.85546875" style="1" customWidth="1"/>
    <col min="6" max="6" width="11.28515625" style="1" customWidth="1"/>
    <col min="7" max="7" width="8.85546875" style="1" customWidth="1"/>
    <col min="8" max="16384" width="9.140625" style="1"/>
  </cols>
  <sheetData>
    <row r="1" spans="1:7" x14ac:dyDescent="0.2">
      <c r="A1" s="1" t="s">
        <v>0</v>
      </c>
    </row>
    <row r="2" spans="1:7" x14ac:dyDescent="0.2">
      <c r="A2" s="1" t="s">
        <v>1</v>
      </c>
    </row>
    <row r="3" spans="1:7" x14ac:dyDescent="0.2">
      <c r="A3" s="1" t="s">
        <v>46</v>
      </c>
    </row>
    <row r="4" spans="1:7" x14ac:dyDescent="0.2">
      <c r="A4" s="1" t="s">
        <v>47</v>
      </c>
    </row>
    <row r="5" spans="1:7" x14ac:dyDescent="0.2">
      <c r="A5" s="1" t="s">
        <v>4</v>
      </c>
    </row>
    <row r="6" spans="1:7" x14ac:dyDescent="0.2">
      <c r="A6" s="10" t="s">
        <v>49</v>
      </c>
    </row>
    <row r="7" spans="1:7" x14ac:dyDescent="0.2">
      <c r="B7" s="2"/>
      <c r="C7" s="2"/>
      <c r="D7" s="3"/>
      <c r="E7" s="2"/>
      <c r="F7" s="2"/>
      <c r="G7" s="3"/>
    </row>
    <row r="8" spans="1:7" ht="39" customHeight="1" x14ac:dyDescent="0.2">
      <c r="A8" s="4" t="s">
        <v>5</v>
      </c>
      <c r="B8" s="8" t="s">
        <v>6</v>
      </c>
      <c r="C8" s="8" t="s">
        <v>7</v>
      </c>
      <c r="D8" s="9" t="s">
        <v>8</v>
      </c>
      <c r="E8" s="8" t="s">
        <v>9</v>
      </c>
      <c r="F8" s="8" t="s">
        <v>10</v>
      </c>
      <c r="G8" s="9" t="s">
        <v>11</v>
      </c>
    </row>
    <row r="9" spans="1:7" x14ac:dyDescent="0.2">
      <c r="A9" s="1" t="s">
        <v>12</v>
      </c>
      <c r="B9" s="2">
        <v>358</v>
      </c>
      <c r="C9" s="2">
        <v>265</v>
      </c>
      <c r="D9" s="3">
        <v>135.09</v>
      </c>
      <c r="E9" s="2">
        <v>1003</v>
      </c>
      <c r="F9" s="2">
        <v>623</v>
      </c>
      <c r="G9" s="3">
        <v>161</v>
      </c>
    </row>
    <row r="10" spans="1:7" x14ac:dyDescent="0.2">
      <c r="A10" s="1" t="s">
        <v>18</v>
      </c>
      <c r="B10" s="2">
        <v>1</v>
      </c>
      <c r="C10" s="2">
        <v>101</v>
      </c>
      <c r="D10" s="3">
        <v>0.99</v>
      </c>
      <c r="E10" s="2">
        <v>364</v>
      </c>
      <c r="F10" s="2">
        <v>222</v>
      </c>
      <c r="G10" s="3">
        <v>163.96</v>
      </c>
    </row>
    <row r="11" spans="1:7" x14ac:dyDescent="0.2">
      <c r="A11" s="1" t="s">
        <v>17</v>
      </c>
      <c r="B11" s="2">
        <v>51</v>
      </c>
      <c r="C11" s="2">
        <v>106</v>
      </c>
      <c r="D11" s="3">
        <v>48.11</v>
      </c>
      <c r="E11" s="2">
        <v>238</v>
      </c>
      <c r="F11" s="2">
        <v>242</v>
      </c>
      <c r="G11" s="3">
        <v>98.35</v>
      </c>
    </row>
    <row r="12" spans="1:7" x14ac:dyDescent="0.2">
      <c r="A12" s="1" t="s">
        <v>13</v>
      </c>
      <c r="B12" s="2">
        <v>50</v>
      </c>
      <c r="C12" s="2">
        <v>182</v>
      </c>
      <c r="D12" s="3">
        <v>27.47</v>
      </c>
      <c r="E12" s="2">
        <v>225</v>
      </c>
      <c r="F12" s="2">
        <v>318</v>
      </c>
      <c r="G12" s="3">
        <v>70.75</v>
      </c>
    </row>
    <row r="13" spans="1:7" x14ac:dyDescent="0.2">
      <c r="A13" s="1" t="s">
        <v>14</v>
      </c>
      <c r="B13" s="2">
        <v>65</v>
      </c>
      <c r="C13" s="2">
        <v>58</v>
      </c>
      <c r="D13" s="3">
        <v>112.07</v>
      </c>
      <c r="E13" s="2">
        <v>213</v>
      </c>
      <c r="F13" s="2">
        <v>193</v>
      </c>
      <c r="G13" s="3">
        <v>110.36</v>
      </c>
    </row>
    <row r="14" spans="1:7" x14ac:dyDescent="0.2">
      <c r="A14" s="1" t="s">
        <v>16</v>
      </c>
      <c r="B14" s="2">
        <v>42</v>
      </c>
      <c r="C14" s="2">
        <v>16</v>
      </c>
      <c r="D14" s="3">
        <v>262.5</v>
      </c>
      <c r="E14" s="2">
        <v>190</v>
      </c>
      <c r="F14" s="2">
        <v>50</v>
      </c>
      <c r="G14" s="3">
        <v>380</v>
      </c>
    </row>
    <row r="15" spans="1:7" x14ac:dyDescent="0.2">
      <c r="A15" s="1" t="s">
        <v>15</v>
      </c>
      <c r="B15" s="2">
        <v>51</v>
      </c>
      <c r="C15" s="2">
        <v>72</v>
      </c>
      <c r="D15" s="3">
        <v>70.83</v>
      </c>
      <c r="E15" s="2">
        <v>167</v>
      </c>
      <c r="F15" s="2">
        <v>271</v>
      </c>
      <c r="G15" s="3">
        <v>61.62</v>
      </c>
    </row>
    <row r="16" spans="1:7" x14ac:dyDescent="0.2">
      <c r="A16" s="1" t="s">
        <v>20</v>
      </c>
      <c r="B16" s="2">
        <v>19</v>
      </c>
      <c r="C16" s="2">
        <v>40</v>
      </c>
      <c r="D16" s="3">
        <v>47.5</v>
      </c>
      <c r="E16" s="2">
        <v>55</v>
      </c>
      <c r="F16" s="2">
        <v>89</v>
      </c>
      <c r="G16" s="3">
        <v>61.8</v>
      </c>
    </row>
    <row r="17" spans="1:7" x14ac:dyDescent="0.2">
      <c r="A17" s="1" t="s">
        <v>21</v>
      </c>
      <c r="B17" s="2">
        <v>0</v>
      </c>
      <c r="C17" s="2">
        <v>15</v>
      </c>
      <c r="D17" s="3">
        <v>0</v>
      </c>
      <c r="E17" s="2">
        <v>51</v>
      </c>
      <c r="F17" s="2">
        <v>155</v>
      </c>
      <c r="G17" s="3">
        <v>32.9</v>
      </c>
    </row>
    <row r="18" spans="1:7" x14ac:dyDescent="0.2">
      <c r="A18" s="1" t="s">
        <v>30</v>
      </c>
      <c r="B18" s="2">
        <v>16</v>
      </c>
      <c r="C18" s="2">
        <v>10</v>
      </c>
      <c r="D18" s="3">
        <v>160</v>
      </c>
      <c r="E18" s="2">
        <v>42</v>
      </c>
      <c r="F18" s="2">
        <v>18</v>
      </c>
      <c r="G18" s="3">
        <v>233.33</v>
      </c>
    </row>
    <row r="19" spans="1:7" x14ac:dyDescent="0.2">
      <c r="A19" s="1" t="s">
        <v>43</v>
      </c>
      <c r="B19" s="2">
        <v>9</v>
      </c>
      <c r="C19" s="2">
        <v>20</v>
      </c>
      <c r="D19" s="3">
        <v>45</v>
      </c>
      <c r="E19" s="2">
        <v>34</v>
      </c>
      <c r="F19" s="2">
        <v>42</v>
      </c>
      <c r="G19" s="3">
        <v>80.95</v>
      </c>
    </row>
    <row r="20" spans="1:7" x14ac:dyDescent="0.2">
      <c r="A20" s="1" t="s">
        <v>23</v>
      </c>
      <c r="B20" s="2">
        <v>2</v>
      </c>
      <c r="C20" s="2">
        <v>0</v>
      </c>
      <c r="D20" s="3">
        <v>0</v>
      </c>
      <c r="E20" s="2">
        <v>25</v>
      </c>
      <c r="F20" s="2">
        <v>39</v>
      </c>
      <c r="G20" s="3">
        <v>64.099999999999994</v>
      </c>
    </row>
    <row r="21" spans="1:7" x14ac:dyDescent="0.2">
      <c r="A21" s="1" t="s">
        <v>19</v>
      </c>
      <c r="B21" s="2">
        <v>1</v>
      </c>
      <c r="C21" s="2">
        <v>6</v>
      </c>
      <c r="D21" s="3">
        <v>16.670000000000002</v>
      </c>
      <c r="E21" s="2">
        <v>21</v>
      </c>
      <c r="F21" s="2">
        <v>17</v>
      </c>
      <c r="G21" s="3">
        <v>123.53</v>
      </c>
    </row>
    <row r="22" spans="1:7" x14ac:dyDescent="0.2">
      <c r="A22" s="1" t="s">
        <v>22</v>
      </c>
      <c r="B22" s="2">
        <v>9</v>
      </c>
      <c r="C22" s="2">
        <v>5</v>
      </c>
      <c r="D22" s="3">
        <v>180</v>
      </c>
      <c r="E22" s="2">
        <v>18</v>
      </c>
      <c r="F22" s="2">
        <v>15</v>
      </c>
      <c r="G22" s="3">
        <v>120</v>
      </c>
    </row>
    <row r="23" spans="1:7" x14ac:dyDescent="0.2">
      <c r="A23" s="1" t="s">
        <v>31</v>
      </c>
      <c r="B23" s="2">
        <v>3</v>
      </c>
      <c r="C23" s="2">
        <v>5</v>
      </c>
      <c r="D23" s="3">
        <v>60</v>
      </c>
      <c r="E23" s="2">
        <v>18</v>
      </c>
      <c r="F23" s="2">
        <v>17</v>
      </c>
      <c r="G23" s="3">
        <v>105.88</v>
      </c>
    </row>
    <row r="24" spans="1:7" x14ac:dyDescent="0.2">
      <c r="A24" s="1" t="s">
        <v>29</v>
      </c>
      <c r="B24" s="2">
        <v>1</v>
      </c>
      <c r="C24" s="2">
        <v>10</v>
      </c>
      <c r="D24" s="3">
        <v>10</v>
      </c>
      <c r="E24" s="2">
        <v>16</v>
      </c>
      <c r="F24" s="2">
        <v>29</v>
      </c>
      <c r="G24" s="3">
        <v>55.17</v>
      </c>
    </row>
    <row r="25" spans="1:7" x14ac:dyDescent="0.2">
      <c r="A25" s="1" t="s">
        <v>24</v>
      </c>
      <c r="B25" s="2">
        <v>1</v>
      </c>
      <c r="C25" s="2">
        <v>8</v>
      </c>
      <c r="D25" s="3">
        <v>12.5</v>
      </c>
      <c r="E25" s="2">
        <v>15</v>
      </c>
      <c r="F25" s="2">
        <v>27</v>
      </c>
      <c r="G25" s="3">
        <v>55.56</v>
      </c>
    </row>
    <row r="26" spans="1:7" x14ac:dyDescent="0.2">
      <c r="A26" s="1" t="s">
        <v>28</v>
      </c>
      <c r="B26" s="2">
        <v>5</v>
      </c>
      <c r="C26" s="2">
        <v>5</v>
      </c>
      <c r="D26" s="3">
        <v>100</v>
      </c>
      <c r="E26" s="2">
        <v>10</v>
      </c>
      <c r="F26" s="2">
        <v>24</v>
      </c>
      <c r="G26" s="3">
        <v>41.67</v>
      </c>
    </row>
    <row r="27" spans="1:7" x14ac:dyDescent="0.2">
      <c r="A27" s="1" t="s">
        <v>35</v>
      </c>
      <c r="B27" s="2">
        <v>0</v>
      </c>
      <c r="C27" s="2">
        <v>4</v>
      </c>
      <c r="D27" s="3">
        <v>0</v>
      </c>
      <c r="E27" s="2">
        <v>7</v>
      </c>
      <c r="F27" s="2">
        <v>13</v>
      </c>
      <c r="G27" s="3">
        <v>53.85</v>
      </c>
    </row>
    <row r="28" spans="1:7" x14ac:dyDescent="0.2">
      <c r="A28" s="1" t="s">
        <v>33</v>
      </c>
      <c r="B28" s="2">
        <v>1</v>
      </c>
      <c r="C28" s="2">
        <v>5</v>
      </c>
      <c r="D28" s="3">
        <v>20</v>
      </c>
      <c r="E28" s="2">
        <v>7</v>
      </c>
      <c r="F28" s="2">
        <v>16</v>
      </c>
      <c r="G28" s="3">
        <v>43.75</v>
      </c>
    </row>
    <row r="29" spans="1:7" x14ac:dyDescent="0.2">
      <c r="A29" s="1" t="s">
        <v>37</v>
      </c>
      <c r="B29" s="2">
        <v>0</v>
      </c>
      <c r="C29" s="2">
        <v>5</v>
      </c>
      <c r="D29" s="3">
        <v>0</v>
      </c>
      <c r="E29" s="2">
        <v>6</v>
      </c>
      <c r="F29" s="2">
        <v>16</v>
      </c>
      <c r="G29" s="3">
        <v>37.5</v>
      </c>
    </row>
    <row r="30" spans="1:7" x14ac:dyDescent="0.2">
      <c r="A30" s="1" t="s">
        <v>27</v>
      </c>
      <c r="B30" s="2">
        <v>0</v>
      </c>
      <c r="C30" s="2">
        <v>0</v>
      </c>
      <c r="D30" s="3">
        <v>0</v>
      </c>
      <c r="E30" s="2">
        <v>6</v>
      </c>
      <c r="F30" s="2">
        <v>7</v>
      </c>
      <c r="G30" s="3">
        <v>85.71</v>
      </c>
    </row>
    <row r="31" spans="1:7" x14ac:dyDescent="0.2">
      <c r="A31" s="1" t="s">
        <v>39</v>
      </c>
      <c r="B31" s="2">
        <v>2</v>
      </c>
      <c r="C31" s="2">
        <v>4</v>
      </c>
      <c r="D31" s="3">
        <v>50</v>
      </c>
      <c r="E31" s="2">
        <v>5</v>
      </c>
      <c r="F31" s="2">
        <v>11</v>
      </c>
      <c r="G31" s="3">
        <v>45.45</v>
      </c>
    </row>
    <row r="32" spans="1:7" x14ac:dyDescent="0.2">
      <c r="A32" s="1" t="s">
        <v>38</v>
      </c>
      <c r="B32" s="2">
        <v>1</v>
      </c>
      <c r="C32" s="2">
        <v>0</v>
      </c>
      <c r="D32" s="3">
        <v>0</v>
      </c>
      <c r="E32" s="2">
        <v>5</v>
      </c>
      <c r="F32" s="2">
        <v>13</v>
      </c>
      <c r="G32" s="3">
        <v>38.46</v>
      </c>
    </row>
    <row r="33" spans="1:7" x14ac:dyDescent="0.2">
      <c r="A33" s="1" t="s">
        <v>48</v>
      </c>
      <c r="B33" s="2">
        <v>0</v>
      </c>
      <c r="C33" s="2">
        <v>1</v>
      </c>
      <c r="D33" s="3">
        <v>0</v>
      </c>
      <c r="E33" s="2">
        <v>3</v>
      </c>
      <c r="F33" s="2">
        <v>10</v>
      </c>
      <c r="G33" s="3">
        <v>30</v>
      </c>
    </row>
    <row r="34" spans="1:7" x14ac:dyDescent="0.2">
      <c r="A34" s="1" t="s">
        <v>25</v>
      </c>
      <c r="B34" s="2">
        <v>0</v>
      </c>
      <c r="C34" s="2">
        <v>0</v>
      </c>
      <c r="D34" s="3">
        <v>0</v>
      </c>
      <c r="E34" s="2">
        <v>3</v>
      </c>
      <c r="F34" s="2">
        <v>15</v>
      </c>
      <c r="G34" s="3">
        <v>20</v>
      </c>
    </row>
    <row r="35" spans="1:7" x14ac:dyDescent="0.2">
      <c r="A35" s="1" t="s">
        <v>32</v>
      </c>
      <c r="B35" s="2">
        <v>0</v>
      </c>
      <c r="C35" s="2">
        <v>0</v>
      </c>
      <c r="D35" s="3">
        <v>0</v>
      </c>
      <c r="E35" s="2">
        <v>2</v>
      </c>
      <c r="F35" s="2">
        <v>2</v>
      </c>
      <c r="G35" s="3">
        <v>100</v>
      </c>
    </row>
    <row r="36" spans="1:7" x14ac:dyDescent="0.2">
      <c r="A36" s="1" t="s">
        <v>36</v>
      </c>
      <c r="B36" s="2">
        <v>0</v>
      </c>
      <c r="C36" s="2">
        <v>1</v>
      </c>
      <c r="D36" s="3">
        <v>0</v>
      </c>
      <c r="E36" s="2">
        <v>2</v>
      </c>
      <c r="F36" s="2">
        <v>10</v>
      </c>
      <c r="G36" s="3">
        <v>20</v>
      </c>
    </row>
    <row r="37" spans="1:7" x14ac:dyDescent="0.2">
      <c r="A37" s="1" t="s">
        <v>26</v>
      </c>
      <c r="B37" s="2">
        <v>0</v>
      </c>
      <c r="C37" s="2">
        <v>0</v>
      </c>
      <c r="D37" s="3">
        <v>0</v>
      </c>
      <c r="E37" s="2">
        <v>2</v>
      </c>
      <c r="F37" s="2">
        <v>7</v>
      </c>
      <c r="G37" s="3">
        <v>28.57</v>
      </c>
    </row>
    <row r="38" spans="1:7" x14ac:dyDescent="0.2">
      <c r="A38" s="1" t="s">
        <v>34</v>
      </c>
      <c r="B38" s="2">
        <v>0</v>
      </c>
      <c r="C38" s="2">
        <v>0</v>
      </c>
      <c r="D38" s="3">
        <v>0</v>
      </c>
      <c r="E38" s="2">
        <v>1</v>
      </c>
      <c r="F38" s="2">
        <v>11</v>
      </c>
      <c r="G38" s="3">
        <v>9.09</v>
      </c>
    </row>
    <row r="39" spans="1:7" x14ac:dyDescent="0.2">
      <c r="A39" s="1" t="s">
        <v>40</v>
      </c>
      <c r="B39" s="2">
        <v>0</v>
      </c>
      <c r="C39" s="2">
        <v>0</v>
      </c>
      <c r="D39" s="3">
        <v>0</v>
      </c>
      <c r="E39" s="2">
        <v>0</v>
      </c>
      <c r="F39" s="2">
        <v>1</v>
      </c>
      <c r="G39" s="3">
        <v>0</v>
      </c>
    </row>
    <row r="40" spans="1:7" x14ac:dyDescent="0.2">
      <c r="A40" s="1" t="s">
        <v>41</v>
      </c>
      <c r="B40" s="2">
        <v>0</v>
      </c>
      <c r="C40" s="2">
        <v>0</v>
      </c>
      <c r="D40" s="3">
        <v>0</v>
      </c>
      <c r="E40" s="2">
        <v>0</v>
      </c>
      <c r="F40" s="2">
        <v>2</v>
      </c>
      <c r="G40" s="3">
        <v>0</v>
      </c>
    </row>
    <row r="42" spans="1:7" x14ac:dyDescent="0.2">
      <c r="A42" s="5" t="s">
        <v>42</v>
      </c>
      <c r="B42" s="6">
        <f>SUBTOTAL(109,B9:B40)</f>
        <v>688</v>
      </c>
      <c r="C42" s="6">
        <f>SUBTOTAL(109,C9:C40)</f>
        <v>944</v>
      </c>
      <c r="D42" s="7">
        <f>IFERROR(SUM(B1:B40)/SUM(C1:C40)*100, 0)</f>
        <v>72.881355932203391</v>
      </c>
      <c r="E42" s="6">
        <f>SUBTOTAL(109,E9:E40)</f>
        <v>2754</v>
      </c>
      <c r="F42" s="6">
        <f>SUBTOTAL(109,F9:F40)</f>
        <v>2525</v>
      </c>
      <c r="G42" s="7">
        <f>IFERROR(SUM(E1:E40)/SUM(F1:F40)*100, 0)</f>
        <v>109.06930693069307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75F2B-1D01-49F3-9AB7-663FC89E308D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5.85546875" style="42" customWidth="1"/>
    <col min="2" max="2" width="8.7109375" style="42" customWidth="1"/>
    <col min="3" max="3" width="10.5703125" style="42" customWidth="1"/>
    <col min="4" max="4" width="8.28515625" style="42" customWidth="1"/>
    <col min="5" max="5" width="8.7109375" style="42" customWidth="1"/>
    <col min="6" max="6" width="10.7109375" style="42" customWidth="1"/>
    <col min="7" max="7" width="8.7109375" style="42" customWidth="1"/>
    <col min="8" max="16384" width="9.140625" style="42"/>
  </cols>
  <sheetData>
    <row r="1" spans="1:7" x14ac:dyDescent="0.2">
      <c r="A1" s="42" t="s">
        <v>0</v>
      </c>
    </row>
    <row r="2" spans="1:7" x14ac:dyDescent="0.2">
      <c r="A2" s="42" t="s">
        <v>1</v>
      </c>
    </row>
    <row r="3" spans="1:7" x14ac:dyDescent="0.2">
      <c r="A3" s="42" t="s">
        <v>103</v>
      </c>
    </row>
    <row r="4" spans="1:7" x14ac:dyDescent="0.2">
      <c r="A4" s="42" t="s">
        <v>104</v>
      </c>
    </row>
    <row r="5" spans="1:7" x14ac:dyDescent="0.2">
      <c r="A5" s="42" t="s">
        <v>4</v>
      </c>
    </row>
    <row r="6" spans="1:7" x14ac:dyDescent="0.2">
      <c r="A6" s="41" t="s">
        <v>105</v>
      </c>
    </row>
    <row r="7" spans="1:7" x14ac:dyDescent="0.2">
      <c r="B7" s="43"/>
      <c r="C7" s="43"/>
      <c r="D7" s="44"/>
      <c r="E7" s="43"/>
      <c r="F7" s="43"/>
      <c r="G7" s="44"/>
    </row>
    <row r="8" spans="1:7" ht="41.25" customHeight="1" x14ac:dyDescent="0.2">
      <c r="A8" s="45" t="s">
        <v>5</v>
      </c>
      <c r="B8" s="49" t="s">
        <v>6</v>
      </c>
      <c r="C8" s="49" t="s">
        <v>7</v>
      </c>
      <c r="D8" s="50" t="s">
        <v>8</v>
      </c>
      <c r="E8" s="49" t="s">
        <v>9</v>
      </c>
      <c r="F8" s="49" t="s">
        <v>10</v>
      </c>
      <c r="G8" s="50" t="s">
        <v>11</v>
      </c>
    </row>
    <row r="9" spans="1:7" x14ac:dyDescent="0.2">
      <c r="A9" s="42" t="s">
        <v>12</v>
      </c>
      <c r="B9" s="43">
        <v>1460</v>
      </c>
      <c r="C9" s="43">
        <v>1762</v>
      </c>
      <c r="D9" s="44">
        <v>82.86</v>
      </c>
      <c r="E9" s="43">
        <v>7519</v>
      </c>
      <c r="F9" s="43">
        <v>7758</v>
      </c>
      <c r="G9" s="44">
        <v>96.92</v>
      </c>
    </row>
    <row r="10" spans="1:7" x14ac:dyDescent="0.2">
      <c r="A10" s="42" t="s">
        <v>13</v>
      </c>
      <c r="B10" s="43">
        <v>1552</v>
      </c>
      <c r="C10" s="43">
        <v>1719</v>
      </c>
      <c r="D10" s="44">
        <v>90.29</v>
      </c>
      <c r="E10" s="43">
        <v>5931</v>
      </c>
      <c r="F10" s="43">
        <v>5591</v>
      </c>
      <c r="G10" s="44">
        <v>106.08</v>
      </c>
    </row>
    <row r="11" spans="1:7" x14ac:dyDescent="0.2">
      <c r="A11" s="42" t="s">
        <v>17</v>
      </c>
      <c r="B11" s="43">
        <v>763</v>
      </c>
      <c r="C11" s="43">
        <v>888</v>
      </c>
      <c r="D11" s="44">
        <v>85.92</v>
      </c>
      <c r="E11" s="43">
        <v>3498</v>
      </c>
      <c r="F11" s="43">
        <v>3419</v>
      </c>
      <c r="G11" s="44">
        <v>102.31</v>
      </c>
    </row>
    <row r="12" spans="1:7" x14ac:dyDescent="0.2">
      <c r="A12" s="42" t="s">
        <v>14</v>
      </c>
      <c r="B12" s="43">
        <v>343</v>
      </c>
      <c r="C12" s="43">
        <v>489</v>
      </c>
      <c r="D12" s="44">
        <v>70.14</v>
      </c>
      <c r="E12" s="43">
        <v>2910</v>
      </c>
      <c r="F12" s="43">
        <v>2613</v>
      </c>
      <c r="G12" s="44">
        <v>111.37</v>
      </c>
    </row>
    <row r="13" spans="1:7" x14ac:dyDescent="0.2">
      <c r="A13" s="42" t="s">
        <v>21</v>
      </c>
      <c r="B13" s="43">
        <v>493</v>
      </c>
      <c r="C13" s="43">
        <v>254</v>
      </c>
      <c r="D13" s="44">
        <v>194.09</v>
      </c>
      <c r="E13" s="43">
        <v>2749</v>
      </c>
      <c r="F13" s="43">
        <v>2059</v>
      </c>
      <c r="G13" s="44">
        <v>133.51</v>
      </c>
    </row>
    <row r="14" spans="1:7" x14ac:dyDescent="0.2">
      <c r="A14" s="42" t="s">
        <v>15</v>
      </c>
      <c r="B14" s="43">
        <v>830</v>
      </c>
      <c r="C14" s="43">
        <v>767</v>
      </c>
      <c r="D14" s="44">
        <v>108.21</v>
      </c>
      <c r="E14" s="43">
        <v>2540</v>
      </c>
      <c r="F14" s="43">
        <v>2337</v>
      </c>
      <c r="G14" s="44">
        <v>108.69</v>
      </c>
    </row>
    <row r="15" spans="1:7" x14ac:dyDescent="0.2">
      <c r="A15" s="42" t="s">
        <v>20</v>
      </c>
      <c r="B15" s="43">
        <v>559</v>
      </c>
      <c r="C15" s="43">
        <v>432</v>
      </c>
      <c r="D15" s="44">
        <v>129.4</v>
      </c>
      <c r="E15" s="43">
        <v>2197</v>
      </c>
      <c r="F15" s="43">
        <v>1873</v>
      </c>
      <c r="G15" s="44">
        <v>117.3</v>
      </c>
    </row>
    <row r="16" spans="1:7" x14ac:dyDescent="0.2">
      <c r="A16" s="42" t="s">
        <v>18</v>
      </c>
      <c r="B16" s="43">
        <v>365</v>
      </c>
      <c r="C16" s="43">
        <v>665</v>
      </c>
      <c r="D16" s="44">
        <v>54.89</v>
      </c>
      <c r="E16" s="43">
        <v>1969</v>
      </c>
      <c r="F16" s="43">
        <v>2477</v>
      </c>
      <c r="G16" s="44">
        <v>79.489999999999995</v>
      </c>
    </row>
    <row r="17" spans="1:7" x14ac:dyDescent="0.2">
      <c r="A17" s="42" t="s">
        <v>25</v>
      </c>
      <c r="B17" s="43">
        <v>303</v>
      </c>
      <c r="C17" s="43">
        <v>320</v>
      </c>
      <c r="D17" s="44">
        <v>94.69</v>
      </c>
      <c r="E17" s="43">
        <v>1817</v>
      </c>
      <c r="F17" s="43">
        <v>1675</v>
      </c>
      <c r="G17" s="44">
        <v>108.48</v>
      </c>
    </row>
    <row r="18" spans="1:7" x14ac:dyDescent="0.2">
      <c r="A18" s="42" t="s">
        <v>16</v>
      </c>
      <c r="B18" s="43">
        <v>307</v>
      </c>
      <c r="C18" s="43">
        <v>457</v>
      </c>
      <c r="D18" s="44">
        <v>67.180000000000007</v>
      </c>
      <c r="E18" s="43">
        <v>1350</v>
      </c>
      <c r="F18" s="43">
        <v>1842</v>
      </c>
      <c r="G18" s="44">
        <v>73.290000000000006</v>
      </c>
    </row>
    <row r="19" spans="1:7" x14ac:dyDescent="0.2">
      <c r="A19" s="42" t="s">
        <v>31</v>
      </c>
      <c r="B19" s="43">
        <v>211</v>
      </c>
      <c r="C19" s="43">
        <v>154</v>
      </c>
      <c r="D19" s="44">
        <v>137.01</v>
      </c>
      <c r="E19" s="43">
        <v>1011</v>
      </c>
      <c r="F19" s="43">
        <v>859</v>
      </c>
      <c r="G19" s="44">
        <v>117.69</v>
      </c>
    </row>
    <row r="20" spans="1:7" x14ac:dyDescent="0.2">
      <c r="A20" s="42" t="s">
        <v>35</v>
      </c>
      <c r="B20" s="43">
        <v>126</v>
      </c>
      <c r="C20" s="43">
        <v>112</v>
      </c>
      <c r="D20" s="44">
        <v>112.5</v>
      </c>
      <c r="E20" s="43">
        <v>694</v>
      </c>
      <c r="F20" s="43">
        <v>512</v>
      </c>
      <c r="G20" s="44">
        <v>135.55000000000001</v>
      </c>
    </row>
    <row r="21" spans="1:7" x14ac:dyDescent="0.2">
      <c r="A21" s="42" t="s">
        <v>32</v>
      </c>
      <c r="B21" s="43">
        <v>116</v>
      </c>
      <c r="C21" s="43">
        <v>103</v>
      </c>
      <c r="D21" s="44">
        <v>112.62</v>
      </c>
      <c r="E21" s="43">
        <v>562</v>
      </c>
      <c r="F21" s="43">
        <v>437</v>
      </c>
      <c r="G21" s="44">
        <v>128.6</v>
      </c>
    </row>
    <row r="22" spans="1:7" x14ac:dyDescent="0.2">
      <c r="A22" s="42" t="s">
        <v>43</v>
      </c>
      <c r="B22" s="43">
        <v>60</v>
      </c>
      <c r="C22" s="43">
        <v>66</v>
      </c>
      <c r="D22" s="44">
        <v>90.91</v>
      </c>
      <c r="E22" s="43">
        <v>466</v>
      </c>
      <c r="F22" s="43">
        <v>328</v>
      </c>
      <c r="G22" s="44">
        <v>142.07</v>
      </c>
    </row>
    <row r="23" spans="1:7" x14ac:dyDescent="0.2">
      <c r="A23" s="42" t="s">
        <v>23</v>
      </c>
      <c r="B23" s="43">
        <v>85</v>
      </c>
      <c r="C23" s="43">
        <v>37</v>
      </c>
      <c r="D23" s="44">
        <v>229.73</v>
      </c>
      <c r="E23" s="43">
        <v>356</v>
      </c>
      <c r="F23" s="43">
        <v>313</v>
      </c>
      <c r="G23" s="44">
        <v>113.74</v>
      </c>
    </row>
    <row r="24" spans="1:7" x14ac:dyDescent="0.2">
      <c r="A24" s="42" t="s">
        <v>37</v>
      </c>
      <c r="B24" s="43">
        <v>57</v>
      </c>
      <c r="C24" s="43">
        <v>54</v>
      </c>
      <c r="D24" s="44">
        <v>105.56</v>
      </c>
      <c r="E24" s="43">
        <v>346</v>
      </c>
      <c r="F24" s="43">
        <v>308</v>
      </c>
      <c r="G24" s="44">
        <v>112.34</v>
      </c>
    </row>
    <row r="25" spans="1:7" x14ac:dyDescent="0.2">
      <c r="A25" s="42" t="s">
        <v>29</v>
      </c>
      <c r="B25" s="43">
        <v>30</v>
      </c>
      <c r="C25" s="43">
        <v>34</v>
      </c>
      <c r="D25" s="44">
        <v>88.24</v>
      </c>
      <c r="E25" s="43">
        <v>341</v>
      </c>
      <c r="F25" s="43">
        <v>218</v>
      </c>
      <c r="G25" s="44">
        <v>156.41999999999999</v>
      </c>
    </row>
    <row r="26" spans="1:7" x14ac:dyDescent="0.2">
      <c r="A26" s="42" t="s">
        <v>19</v>
      </c>
      <c r="B26" s="43">
        <v>88</v>
      </c>
      <c r="C26" s="43">
        <v>78</v>
      </c>
      <c r="D26" s="44">
        <v>112.82</v>
      </c>
      <c r="E26" s="43">
        <v>310</v>
      </c>
      <c r="F26" s="43">
        <v>313</v>
      </c>
      <c r="G26" s="44">
        <v>99.04</v>
      </c>
    </row>
    <row r="27" spans="1:7" x14ac:dyDescent="0.2">
      <c r="A27" s="42" t="s">
        <v>26</v>
      </c>
      <c r="B27" s="43">
        <v>9</v>
      </c>
      <c r="C27" s="43">
        <v>21</v>
      </c>
      <c r="D27" s="44">
        <v>42.86</v>
      </c>
      <c r="E27" s="43">
        <v>246</v>
      </c>
      <c r="F27" s="43">
        <v>222</v>
      </c>
      <c r="G27" s="44">
        <v>110.81</v>
      </c>
    </row>
    <row r="28" spans="1:7" x14ac:dyDescent="0.2">
      <c r="A28" s="42" t="s">
        <v>24</v>
      </c>
      <c r="B28" s="43">
        <v>17</v>
      </c>
      <c r="C28" s="43">
        <v>6</v>
      </c>
      <c r="D28" s="44">
        <v>283.33</v>
      </c>
      <c r="E28" s="43">
        <v>202</v>
      </c>
      <c r="F28" s="43">
        <v>162</v>
      </c>
      <c r="G28" s="44">
        <v>124.69</v>
      </c>
    </row>
    <row r="29" spans="1:7" x14ac:dyDescent="0.2">
      <c r="A29" s="42" t="s">
        <v>34</v>
      </c>
      <c r="B29" s="43">
        <v>8</v>
      </c>
      <c r="C29" s="43">
        <v>8</v>
      </c>
      <c r="D29" s="44">
        <v>100</v>
      </c>
      <c r="E29" s="43">
        <v>160</v>
      </c>
      <c r="F29" s="43">
        <v>111</v>
      </c>
      <c r="G29" s="44">
        <v>144.13999999999999</v>
      </c>
    </row>
    <row r="30" spans="1:7" x14ac:dyDescent="0.2">
      <c r="A30" s="42" t="s">
        <v>40</v>
      </c>
      <c r="B30" s="43">
        <v>20</v>
      </c>
      <c r="C30" s="43">
        <v>4</v>
      </c>
      <c r="D30" s="44">
        <v>500</v>
      </c>
      <c r="E30" s="43">
        <v>143</v>
      </c>
      <c r="F30" s="43">
        <v>131</v>
      </c>
      <c r="G30" s="44">
        <v>109.16</v>
      </c>
    </row>
    <row r="31" spans="1:7" x14ac:dyDescent="0.2">
      <c r="A31" s="42" t="s">
        <v>38</v>
      </c>
      <c r="B31" s="43">
        <v>12</v>
      </c>
      <c r="C31" s="43">
        <v>3</v>
      </c>
      <c r="D31" s="44">
        <v>400</v>
      </c>
      <c r="E31" s="43">
        <v>116</v>
      </c>
      <c r="F31" s="43">
        <v>80</v>
      </c>
      <c r="G31" s="44">
        <v>145</v>
      </c>
    </row>
    <row r="32" spans="1:7" x14ac:dyDescent="0.2">
      <c r="A32" s="42" t="s">
        <v>28</v>
      </c>
      <c r="B32" s="43">
        <v>13</v>
      </c>
      <c r="C32" s="43">
        <v>13</v>
      </c>
      <c r="D32" s="44">
        <v>100</v>
      </c>
      <c r="E32" s="43">
        <v>113</v>
      </c>
      <c r="F32" s="43">
        <v>112</v>
      </c>
      <c r="G32" s="44">
        <v>100.89</v>
      </c>
    </row>
    <row r="33" spans="1:7" x14ac:dyDescent="0.2">
      <c r="A33" s="42" t="s">
        <v>33</v>
      </c>
      <c r="B33" s="43">
        <v>37</v>
      </c>
      <c r="C33" s="43">
        <v>6</v>
      </c>
      <c r="D33" s="44">
        <v>616.66999999999996</v>
      </c>
      <c r="E33" s="43">
        <v>103</v>
      </c>
      <c r="F33" s="43">
        <v>62</v>
      </c>
      <c r="G33" s="44">
        <v>166.13</v>
      </c>
    </row>
    <row r="34" spans="1:7" x14ac:dyDescent="0.2">
      <c r="A34" s="42" t="s">
        <v>41</v>
      </c>
      <c r="B34" s="43">
        <v>20</v>
      </c>
      <c r="C34" s="43">
        <v>12</v>
      </c>
      <c r="D34" s="44">
        <v>166.67</v>
      </c>
      <c r="E34" s="43">
        <v>97</v>
      </c>
      <c r="F34" s="43">
        <v>55</v>
      </c>
      <c r="G34" s="44">
        <v>176.36</v>
      </c>
    </row>
    <row r="35" spans="1:7" x14ac:dyDescent="0.2">
      <c r="A35" s="42" t="s">
        <v>98</v>
      </c>
      <c r="B35" s="43">
        <v>5</v>
      </c>
      <c r="C35" s="43">
        <v>17</v>
      </c>
      <c r="D35" s="44">
        <v>29.41</v>
      </c>
      <c r="E35" s="43">
        <v>91</v>
      </c>
      <c r="F35" s="43">
        <v>85</v>
      </c>
      <c r="G35" s="44">
        <v>107.06</v>
      </c>
    </row>
    <row r="36" spans="1:7" x14ac:dyDescent="0.2">
      <c r="A36" s="42" t="s">
        <v>36</v>
      </c>
      <c r="B36" s="43">
        <v>53</v>
      </c>
      <c r="C36" s="43">
        <v>40</v>
      </c>
      <c r="D36" s="44">
        <v>132.5</v>
      </c>
      <c r="E36" s="43">
        <v>87</v>
      </c>
      <c r="F36" s="43">
        <v>89</v>
      </c>
      <c r="G36" s="44">
        <v>97.75</v>
      </c>
    </row>
    <row r="37" spans="1:7" x14ac:dyDescent="0.2">
      <c r="A37" s="42" t="s">
        <v>22</v>
      </c>
      <c r="B37" s="43">
        <v>47</v>
      </c>
      <c r="C37" s="43">
        <f>32+2</f>
        <v>34</v>
      </c>
      <c r="D37" s="44">
        <v>146.88</v>
      </c>
      <c r="E37" s="43">
        <v>82</v>
      </c>
      <c r="F37" s="43">
        <f>79+5</f>
        <v>84</v>
      </c>
      <c r="G37" s="44">
        <v>103.8</v>
      </c>
    </row>
    <row r="38" spans="1:7" x14ac:dyDescent="0.2">
      <c r="A38" s="42" t="s">
        <v>27</v>
      </c>
      <c r="B38" s="43">
        <v>8</v>
      </c>
      <c r="C38" s="43">
        <v>10</v>
      </c>
      <c r="D38" s="44">
        <v>80</v>
      </c>
      <c r="E38" s="43">
        <v>69</v>
      </c>
      <c r="F38" s="43">
        <v>45</v>
      </c>
      <c r="G38" s="44">
        <v>153.33000000000001</v>
      </c>
    </row>
    <row r="39" spans="1:7" x14ac:dyDescent="0.2">
      <c r="A39" s="42" t="s">
        <v>39</v>
      </c>
      <c r="B39" s="43">
        <v>14</v>
      </c>
      <c r="C39" s="43">
        <v>9</v>
      </c>
      <c r="D39" s="44">
        <v>155.56</v>
      </c>
      <c r="E39" s="43">
        <v>68</v>
      </c>
      <c r="F39" s="43">
        <v>81</v>
      </c>
      <c r="G39" s="44">
        <v>83.95</v>
      </c>
    </row>
    <row r="40" spans="1:7" x14ac:dyDescent="0.2">
      <c r="A40" s="42" t="s">
        <v>30</v>
      </c>
      <c r="B40" s="43">
        <v>9</v>
      </c>
      <c r="C40" s="43">
        <v>20</v>
      </c>
      <c r="D40" s="44">
        <v>45</v>
      </c>
      <c r="E40" s="43">
        <v>44</v>
      </c>
      <c r="F40" s="43">
        <v>58</v>
      </c>
      <c r="G40" s="44">
        <v>75.86</v>
      </c>
    </row>
    <row r="42" spans="1:7" x14ac:dyDescent="0.2">
      <c r="A42" s="46" t="s">
        <v>42</v>
      </c>
      <c r="B42" s="47">
        <f>SUBTOTAL(109,B9:B40)</f>
        <v>8020</v>
      </c>
      <c r="C42" s="47">
        <f>SUBTOTAL(109,C9:C40)</f>
        <v>8594</v>
      </c>
      <c r="D42" s="48">
        <f>IFERROR(SUM(B1:B40)/SUM(C1:C40)*100, 0)</f>
        <v>93.320921573190603</v>
      </c>
      <c r="E42" s="47">
        <f>SUBTOTAL(109,E9:E40)</f>
        <v>38187</v>
      </c>
      <c r="F42" s="47">
        <f>SUBTOTAL(109,F9:F40)</f>
        <v>36309</v>
      </c>
      <c r="G42" s="48">
        <f>IFERROR(SUM(E1:E40)/SUM(F1:F40)*100, 0)</f>
        <v>105.17227133768488</v>
      </c>
    </row>
  </sheetData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1BDE-8F2F-45AB-AF05-70981C86ACBC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6.140625" style="42" customWidth="1"/>
    <col min="2" max="2" width="10" style="42" customWidth="1"/>
    <col min="3" max="3" width="11.28515625" style="42" customWidth="1"/>
    <col min="4" max="4" width="8.5703125" style="42" customWidth="1"/>
    <col min="5" max="5" width="10" style="42" customWidth="1"/>
    <col min="6" max="6" width="11.5703125" style="42" customWidth="1"/>
    <col min="7" max="7" width="9" style="42" customWidth="1"/>
    <col min="8" max="16384" width="9.140625" style="42"/>
  </cols>
  <sheetData>
    <row r="1" spans="1:7" x14ac:dyDescent="0.2">
      <c r="A1" s="42" t="s">
        <v>0</v>
      </c>
    </row>
    <row r="2" spans="1:7" x14ac:dyDescent="0.2">
      <c r="A2" s="42" t="s">
        <v>1</v>
      </c>
    </row>
    <row r="3" spans="1:7" x14ac:dyDescent="0.2">
      <c r="A3" s="42" t="s">
        <v>106</v>
      </c>
    </row>
    <row r="4" spans="1:7" x14ac:dyDescent="0.2">
      <c r="A4" s="42" t="s">
        <v>107</v>
      </c>
    </row>
    <row r="5" spans="1:7" x14ac:dyDescent="0.2">
      <c r="A5" s="42" t="s">
        <v>4</v>
      </c>
    </row>
    <row r="6" spans="1:7" x14ac:dyDescent="0.2">
      <c r="A6" s="41" t="s">
        <v>108</v>
      </c>
    </row>
    <row r="7" spans="1:7" x14ac:dyDescent="0.2">
      <c r="B7" s="43"/>
      <c r="C7" s="43"/>
      <c r="D7" s="44"/>
      <c r="E7" s="43"/>
      <c r="F7" s="43"/>
      <c r="G7" s="44"/>
    </row>
    <row r="8" spans="1:7" ht="47.25" customHeight="1" x14ac:dyDescent="0.2">
      <c r="A8" s="45" t="s">
        <v>5</v>
      </c>
      <c r="B8" s="49" t="s">
        <v>6</v>
      </c>
      <c r="C8" s="49" t="s">
        <v>7</v>
      </c>
      <c r="D8" s="50" t="s">
        <v>8</v>
      </c>
      <c r="E8" s="49" t="s">
        <v>9</v>
      </c>
      <c r="F8" s="49" t="s">
        <v>10</v>
      </c>
      <c r="G8" s="50" t="s">
        <v>11</v>
      </c>
    </row>
    <row r="9" spans="1:7" x14ac:dyDescent="0.2">
      <c r="A9" s="42" t="s">
        <v>12</v>
      </c>
      <c r="B9" s="43">
        <v>2160</v>
      </c>
      <c r="C9" s="43">
        <v>1922</v>
      </c>
      <c r="D9" s="44">
        <v>112.38</v>
      </c>
      <c r="E9" s="43">
        <v>10784</v>
      </c>
      <c r="F9" s="43">
        <v>10047</v>
      </c>
      <c r="G9" s="44">
        <v>107.34</v>
      </c>
    </row>
    <row r="10" spans="1:7" x14ac:dyDescent="0.2">
      <c r="A10" s="42" t="s">
        <v>13</v>
      </c>
      <c r="B10" s="43">
        <v>1525</v>
      </c>
      <c r="C10" s="43">
        <v>1670</v>
      </c>
      <c r="D10" s="44">
        <v>91.32</v>
      </c>
      <c r="E10" s="43">
        <v>7708</v>
      </c>
      <c r="F10" s="43">
        <v>7367</v>
      </c>
      <c r="G10" s="44">
        <v>104.63</v>
      </c>
    </row>
    <row r="11" spans="1:7" x14ac:dyDescent="0.2">
      <c r="A11" s="42" t="s">
        <v>14</v>
      </c>
      <c r="B11" s="43">
        <v>582</v>
      </c>
      <c r="C11" s="43">
        <v>624</v>
      </c>
      <c r="D11" s="44">
        <v>93.27</v>
      </c>
      <c r="E11" s="43">
        <v>4515</v>
      </c>
      <c r="F11" s="43">
        <v>4044</v>
      </c>
      <c r="G11" s="44">
        <v>111.65</v>
      </c>
    </row>
    <row r="12" spans="1:7" x14ac:dyDescent="0.2">
      <c r="A12" s="42" t="s">
        <v>17</v>
      </c>
      <c r="B12" s="43">
        <v>1053</v>
      </c>
      <c r="C12" s="43">
        <v>1120</v>
      </c>
      <c r="D12" s="44">
        <v>94.02</v>
      </c>
      <c r="E12" s="43">
        <v>4055</v>
      </c>
      <c r="F12" s="43">
        <v>4213</v>
      </c>
      <c r="G12" s="44">
        <v>96.25</v>
      </c>
    </row>
    <row r="13" spans="1:7" x14ac:dyDescent="0.2">
      <c r="A13" s="42" t="s">
        <v>21</v>
      </c>
      <c r="B13" s="43">
        <v>543</v>
      </c>
      <c r="C13" s="43">
        <v>506</v>
      </c>
      <c r="D13" s="44">
        <v>107.31</v>
      </c>
      <c r="E13" s="43">
        <v>3881</v>
      </c>
      <c r="F13" s="43">
        <v>3395</v>
      </c>
      <c r="G13" s="44">
        <v>114.32</v>
      </c>
    </row>
    <row r="14" spans="1:7" x14ac:dyDescent="0.2">
      <c r="A14" s="42" t="s">
        <v>18</v>
      </c>
      <c r="B14" s="43">
        <v>575</v>
      </c>
      <c r="C14" s="43">
        <v>665</v>
      </c>
      <c r="D14" s="44">
        <v>86.47</v>
      </c>
      <c r="E14" s="43">
        <v>3495</v>
      </c>
      <c r="F14" s="43">
        <v>3598</v>
      </c>
      <c r="G14" s="44">
        <v>97.14</v>
      </c>
    </row>
    <row r="15" spans="1:7" x14ac:dyDescent="0.2">
      <c r="A15" s="42" t="s">
        <v>15</v>
      </c>
      <c r="B15" s="43">
        <v>636</v>
      </c>
      <c r="C15" s="43">
        <v>1031</v>
      </c>
      <c r="D15" s="44">
        <v>61.69</v>
      </c>
      <c r="E15" s="43">
        <v>3317</v>
      </c>
      <c r="F15" s="43">
        <v>3255</v>
      </c>
      <c r="G15" s="44">
        <v>101.9</v>
      </c>
    </row>
    <row r="16" spans="1:7" x14ac:dyDescent="0.2">
      <c r="A16" s="42" t="s">
        <v>25</v>
      </c>
      <c r="B16" s="43">
        <v>290</v>
      </c>
      <c r="C16" s="43">
        <v>385</v>
      </c>
      <c r="D16" s="44">
        <v>75.319999999999993</v>
      </c>
      <c r="E16" s="43">
        <v>3048</v>
      </c>
      <c r="F16" s="43">
        <v>2878</v>
      </c>
      <c r="G16" s="44">
        <v>105.91</v>
      </c>
    </row>
    <row r="17" spans="1:7" x14ac:dyDescent="0.2">
      <c r="A17" s="42" t="s">
        <v>20</v>
      </c>
      <c r="B17" s="43">
        <v>534</v>
      </c>
      <c r="C17" s="43">
        <v>510</v>
      </c>
      <c r="D17" s="44">
        <v>104.71</v>
      </c>
      <c r="E17" s="43">
        <v>2964</v>
      </c>
      <c r="F17" s="43">
        <v>2408</v>
      </c>
      <c r="G17" s="44">
        <v>123.09</v>
      </c>
    </row>
    <row r="18" spans="1:7" x14ac:dyDescent="0.2">
      <c r="A18" s="42" t="s">
        <v>16</v>
      </c>
      <c r="B18" s="43">
        <v>363</v>
      </c>
      <c r="C18" s="43">
        <v>359</v>
      </c>
      <c r="D18" s="44">
        <v>101.11</v>
      </c>
      <c r="E18" s="43">
        <v>1911</v>
      </c>
      <c r="F18" s="43">
        <v>1908</v>
      </c>
      <c r="G18" s="44">
        <v>100.16</v>
      </c>
    </row>
    <row r="19" spans="1:7" x14ac:dyDescent="0.2">
      <c r="A19" s="42" t="s">
        <v>31</v>
      </c>
      <c r="B19" s="43">
        <v>78</v>
      </c>
      <c r="C19" s="43">
        <v>251</v>
      </c>
      <c r="D19" s="44">
        <v>31.08</v>
      </c>
      <c r="E19" s="43">
        <v>1652</v>
      </c>
      <c r="F19" s="43">
        <v>1494</v>
      </c>
      <c r="G19" s="44">
        <v>110.58</v>
      </c>
    </row>
    <row r="20" spans="1:7" x14ac:dyDescent="0.2">
      <c r="A20" s="42" t="s">
        <v>35</v>
      </c>
      <c r="B20" s="43">
        <v>124</v>
      </c>
      <c r="C20" s="43">
        <v>210</v>
      </c>
      <c r="D20" s="44">
        <v>59.05</v>
      </c>
      <c r="E20" s="43">
        <v>1186</v>
      </c>
      <c r="F20" s="43">
        <v>951</v>
      </c>
      <c r="G20" s="44">
        <v>124.71</v>
      </c>
    </row>
    <row r="21" spans="1:7" x14ac:dyDescent="0.2">
      <c r="A21" s="42" t="s">
        <v>32</v>
      </c>
      <c r="B21" s="43">
        <v>26</v>
      </c>
      <c r="C21" s="43">
        <v>112</v>
      </c>
      <c r="D21" s="44">
        <v>23.21</v>
      </c>
      <c r="E21" s="43">
        <v>623</v>
      </c>
      <c r="F21" s="43">
        <v>703</v>
      </c>
      <c r="G21" s="44">
        <v>88.62</v>
      </c>
    </row>
    <row r="22" spans="1:7" x14ac:dyDescent="0.2">
      <c r="A22" s="42" t="s">
        <v>23</v>
      </c>
      <c r="B22" s="43">
        <v>44</v>
      </c>
      <c r="C22" s="43">
        <v>78</v>
      </c>
      <c r="D22" s="44">
        <v>56.41</v>
      </c>
      <c r="E22" s="43">
        <v>598</v>
      </c>
      <c r="F22" s="43">
        <v>519</v>
      </c>
      <c r="G22" s="44">
        <v>115.22</v>
      </c>
    </row>
    <row r="23" spans="1:7" x14ac:dyDescent="0.2">
      <c r="A23" s="42" t="s">
        <v>43</v>
      </c>
      <c r="B23" s="43">
        <v>64</v>
      </c>
      <c r="C23" s="43">
        <v>96</v>
      </c>
      <c r="D23" s="44">
        <v>66.67</v>
      </c>
      <c r="E23" s="43">
        <v>597</v>
      </c>
      <c r="F23" s="43">
        <v>639</v>
      </c>
      <c r="G23" s="44">
        <v>93.43</v>
      </c>
    </row>
    <row r="24" spans="1:7" x14ac:dyDescent="0.2">
      <c r="A24" s="42" t="s">
        <v>19</v>
      </c>
      <c r="B24" s="43">
        <v>151</v>
      </c>
      <c r="C24" s="43">
        <v>119</v>
      </c>
      <c r="D24" s="44">
        <v>126.89</v>
      </c>
      <c r="E24" s="43">
        <v>521</v>
      </c>
      <c r="F24" s="43">
        <v>428</v>
      </c>
      <c r="G24" s="44">
        <v>121.73</v>
      </c>
    </row>
    <row r="25" spans="1:7" x14ac:dyDescent="0.2">
      <c r="A25" s="42" t="s">
        <v>37</v>
      </c>
      <c r="B25" s="43">
        <v>58</v>
      </c>
      <c r="C25" s="43">
        <v>112</v>
      </c>
      <c r="D25" s="44">
        <v>51.79</v>
      </c>
      <c r="E25" s="43">
        <v>469</v>
      </c>
      <c r="F25" s="43">
        <v>591</v>
      </c>
      <c r="G25" s="44">
        <v>79.36</v>
      </c>
    </row>
    <row r="26" spans="1:7" x14ac:dyDescent="0.2">
      <c r="A26" s="42" t="s">
        <v>29</v>
      </c>
      <c r="B26" s="43">
        <v>17</v>
      </c>
      <c r="C26" s="43">
        <v>61</v>
      </c>
      <c r="D26" s="44">
        <v>27.87</v>
      </c>
      <c r="E26" s="43">
        <v>444</v>
      </c>
      <c r="F26" s="43">
        <v>439</v>
      </c>
      <c r="G26" s="44">
        <v>101.14</v>
      </c>
    </row>
    <row r="27" spans="1:7" x14ac:dyDescent="0.2">
      <c r="A27" s="42" t="s">
        <v>24</v>
      </c>
      <c r="B27" s="43">
        <v>19</v>
      </c>
      <c r="C27" s="43">
        <v>43</v>
      </c>
      <c r="D27" s="44">
        <v>44.19</v>
      </c>
      <c r="E27" s="43">
        <v>322</v>
      </c>
      <c r="F27" s="43">
        <v>299</v>
      </c>
      <c r="G27" s="44">
        <v>107.69</v>
      </c>
    </row>
    <row r="28" spans="1:7" x14ac:dyDescent="0.2">
      <c r="A28" s="42" t="s">
        <v>26</v>
      </c>
      <c r="B28" s="43">
        <v>0</v>
      </c>
      <c r="C28" s="43">
        <v>33</v>
      </c>
      <c r="D28" s="44">
        <v>0</v>
      </c>
      <c r="E28" s="43">
        <v>299</v>
      </c>
      <c r="F28" s="43">
        <v>344</v>
      </c>
      <c r="G28" s="44">
        <v>86.92</v>
      </c>
    </row>
    <row r="29" spans="1:7" x14ac:dyDescent="0.2">
      <c r="A29" s="42" t="s">
        <v>28</v>
      </c>
      <c r="B29" s="43">
        <v>15</v>
      </c>
      <c r="C29" s="43">
        <v>18</v>
      </c>
      <c r="D29" s="44">
        <v>83.33</v>
      </c>
      <c r="E29" s="43">
        <v>208</v>
      </c>
      <c r="F29" s="43">
        <v>162</v>
      </c>
      <c r="G29" s="44">
        <v>128.4</v>
      </c>
    </row>
    <row r="30" spans="1:7" x14ac:dyDescent="0.2">
      <c r="A30" s="42" t="s">
        <v>38</v>
      </c>
      <c r="B30" s="43">
        <v>2</v>
      </c>
      <c r="C30" s="43">
        <v>17</v>
      </c>
      <c r="D30" s="44">
        <v>11.76</v>
      </c>
      <c r="E30" s="43">
        <v>187</v>
      </c>
      <c r="F30" s="43">
        <v>166</v>
      </c>
      <c r="G30" s="44">
        <v>112.65</v>
      </c>
    </row>
    <row r="31" spans="1:7" x14ac:dyDescent="0.2">
      <c r="A31" s="42" t="s">
        <v>34</v>
      </c>
      <c r="B31" s="43">
        <v>8</v>
      </c>
      <c r="C31" s="43">
        <v>33</v>
      </c>
      <c r="D31" s="44">
        <v>24.24</v>
      </c>
      <c r="E31" s="43">
        <v>173</v>
      </c>
      <c r="F31" s="43">
        <v>178</v>
      </c>
      <c r="G31" s="44">
        <v>97.19</v>
      </c>
    </row>
    <row r="32" spans="1:7" x14ac:dyDescent="0.2">
      <c r="A32" s="42" t="s">
        <v>40</v>
      </c>
      <c r="B32" s="43">
        <v>2</v>
      </c>
      <c r="C32" s="43">
        <v>5</v>
      </c>
      <c r="D32" s="44">
        <v>40</v>
      </c>
      <c r="E32" s="43">
        <v>159</v>
      </c>
      <c r="F32" s="43">
        <v>237</v>
      </c>
      <c r="G32" s="44">
        <v>67.09</v>
      </c>
    </row>
    <row r="33" spans="1:7" x14ac:dyDescent="0.2">
      <c r="A33" s="42" t="s">
        <v>36</v>
      </c>
      <c r="B33" s="43">
        <v>70</v>
      </c>
      <c r="C33" s="43">
        <v>54</v>
      </c>
      <c r="D33" s="44">
        <v>129.63</v>
      </c>
      <c r="E33" s="43">
        <v>142</v>
      </c>
      <c r="F33" s="43">
        <v>127</v>
      </c>
      <c r="G33" s="44">
        <v>111.81</v>
      </c>
    </row>
    <row r="34" spans="1:7" x14ac:dyDescent="0.2">
      <c r="A34" s="42" t="s">
        <v>33</v>
      </c>
      <c r="B34" s="43">
        <v>11</v>
      </c>
      <c r="C34" s="43">
        <v>18</v>
      </c>
      <c r="D34" s="44">
        <v>61.11</v>
      </c>
      <c r="E34" s="43">
        <v>118</v>
      </c>
      <c r="F34" s="43">
        <v>107</v>
      </c>
      <c r="G34" s="44">
        <v>110.28</v>
      </c>
    </row>
    <row r="35" spans="1:7" x14ac:dyDescent="0.2">
      <c r="A35" s="42" t="s">
        <v>98</v>
      </c>
      <c r="B35" s="43">
        <v>7</v>
      </c>
      <c r="C35" s="43">
        <v>19</v>
      </c>
      <c r="D35" s="44">
        <v>36.840000000000003</v>
      </c>
      <c r="E35" s="43">
        <v>114</v>
      </c>
      <c r="F35" s="43">
        <v>153</v>
      </c>
      <c r="G35" s="44">
        <v>74.510000000000005</v>
      </c>
    </row>
    <row r="36" spans="1:7" x14ac:dyDescent="0.2">
      <c r="A36" s="42" t="s">
        <v>27</v>
      </c>
      <c r="B36" s="43">
        <v>2</v>
      </c>
      <c r="C36" s="43">
        <v>9</v>
      </c>
      <c r="D36" s="44">
        <v>22.22</v>
      </c>
      <c r="E36" s="43">
        <v>112</v>
      </c>
      <c r="F36" s="43">
        <v>108</v>
      </c>
      <c r="G36" s="44">
        <v>103.7</v>
      </c>
    </row>
    <row r="37" spans="1:7" x14ac:dyDescent="0.2">
      <c r="A37" s="42" t="s">
        <v>39</v>
      </c>
      <c r="B37" s="43">
        <v>4</v>
      </c>
      <c r="C37" s="43">
        <v>8</v>
      </c>
      <c r="D37" s="44">
        <v>50</v>
      </c>
      <c r="E37" s="43">
        <v>103</v>
      </c>
      <c r="F37" s="43">
        <v>108</v>
      </c>
      <c r="G37" s="44">
        <v>95.37</v>
      </c>
    </row>
    <row r="38" spans="1:7" x14ac:dyDescent="0.2">
      <c r="A38" s="42" t="s">
        <v>41</v>
      </c>
      <c r="B38" s="43">
        <v>25</v>
      </c>
      <c r="C38" s="43">
        <v>17</v>
      </c>
      <c r="D38" s="44">
        <v>147.06</v>
      </c>
      <c r="E38" s="43">
        <v>92</v>
      </c>
      <c r="F38" s="43">
        <v>63</v>
      </c>
      <c r="G38" s="44">
        <v>146.03</v>
      </c>
    </row>
    <row r="39" spans="1:7" x14ac:dyDescent="0.2">
      <c r="A39" s="42" t="s">
        <v>22</v>
      </c>
      <c r="B39" s="43">
        <f>33+12</f>
        <v>45</v>
      </c>
      <c r="C39" s="43">
        <v>34</v>
      </c>
      <c r="D39" s="44">
        <v>97.06</v>
      </c>
      <c r="E39" s="43">
        <f>90+12</f>
        <v>102</v>
      </c>
      <c r="F39" s="43">
        <v>101</v>
      </c>
      <c r="G39" s="44">
        <v>89.11</v>
      </c>
    </row>
    <row r="40" spans="1:7" x14ac:dyDescent="0.2">
      <c r="A40" s="42" t="s">
        <v>30</v>
      </c>
      <c r="B40" s="43">
        <v>19</v>
      </c>
      <c r="C40" s="43">
        <v>49</v>
      </c>
      <c r="D40" s="44">
        <v>38.78</v>
      </c>
      <c r="E40" s="43">
        <v>81</v>
      </c>
      <c r="F40" s="43">
        <f>118+6</f>
        <v>124</v>
      </c>
      <c r="G40" s="44">
        <v>68.64</v>
      </c>
    </row>
    <row r="42" spans="1:7" x14ac:dyDescent="0.2">
      <c r="A42" s="46" t="s">
        <v>42</v>
      </c>
      <c r="B42" s="47">
        <f>SUBTOTAL(109,B9:B40)</f>
        <v>9052</v>
      </c>
      <c r="C42" s="47">
        <f>SUBTOTAL(109,C9:C40)</f>
        <v>10188</v>
      </c>
      <c r="D42" s="48">
        <f>IFERROR(SUM(B1:B40)/SUM(C1:C40)*100, 0)</f>
        <v>88.849627012171183</v>
      </c>
      <c r="E42" s="47">
        <f>SUBTOTAL(109,E9:E40)</f>
        <v>53980</v>
      </c>
      <c r="F42" s="47">
        <f>SUBTOTAL(109,F9:F40)</f>
        <v>51154</v>
      </c>
      <c r="G42" s="48">
        <f>IFERROR(SUM(E1:E40)/SUM(F1:F40)*100, 0)</f>
        <v>105.52449466317395</v>
      </c>
    </row>
  </sheetData>
  <pageMargins left="0.35433070866141736" right="0.19685039370078741" top="0.98425196850393704" bottom="0.98425196850393704" header="0.51181102362204722" footer="0.5118110236220472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7B4ED-ECF0-4966-ADE0-439F4A18A432}">
  <dimension ref="A1:G42"/>
  <sheetViews>
    <sheetView zoomScaleNormal="100"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8.28515625" style="42" customWidth="1"/>
    <col min="2" max="2" width="9.42578125" style="42" customWidth="1"/>
    <col min="3" max="3" width="11.140625" style="42" customWidth="1"/>
    <col min="4" max="4" width="8.5703125" style="42" customWidth="1"/>
    <col min="5" max="5" width="10.42578125" style="42" customWidth="1"/>
    <col min="6" max="6" width="11.140625" style="42" customWidth="1"/>
    <col min="7" max="7" width="8.5703125" style="42" customWidth="1"/>
    <col min="8" max="16384" width="9.140625" style="42"/>
  </cols>
  <sheetData>
    <row r="1" spans="1:7" x14ac:dyDescent="0.2">
      <c r="A1" s="42" t="s">
        <v>0</v>
      </c>
    </row>
    <row r="2" spans="1:7" x14ac:dyDescent="0.2">
      <c r="A2" s="42" t="s">
        <v>1</v>
      </c>
    </row>
    <row r="3" spans="1:7" x14ac:dyDescent="0.2">
      <c r="A3" s="42" t="s">
        <v>109</v>
      </c>
    </row>
    <row r="4" spans="1:7" x14ac:dyDescent="0.2">
      <c r="A4" s="42" t="s">
        <v>110</v>
      </c>
    </row>
    <row r="5" spans="1:7" x14ac:dyDescent="0.2">
      <c r="A5" s="42" t="s">
        <v>4</v>
      </c>
    </row>
    <row r="6" spans="1:7" x14ac:dyDescent="0.2">
      <c r="A6" s="41" t="s">
        <v>111</v>
      </c>
    </row>
    <row r="7" spans="1:7" x14ac:dyDescent="0.2">
      <c r="B7" s="43"/>
      <c r="C7" s="43"/>
      <c r="D7" s="44"/>
      <c r="E7" s="43"/>
      <c r="F7" s="43"/>
      <c r="G7" s="44"/>
    </row>
    <row r="8" spans="1:7" ht="43.5" customHeight="1" x14ac:dyDescent="0.2">
      <c r="A8" s="45" t="s">
        <v>5</v>
      </c>
      <c r="B8" s="49" t="s">
        <v>6</v>
      </c>
      <c r="C8" s="49" t="s">
        <v>7</v>
      </c>
      <c r="D8" s="50" t="s">
        <v>8</v>
      </c>
      <c r="E8" s="49" t="s">
        <v>9</v>
      </c>
      <c r="F8" s="49" t="s">
        <v>10</v>
      </c>
      <c r="G8" s="50" t="s">
        <v>11</v>
      </c>
    </row>
    <row r="9" spans="1:7" x14ac:dyDescent="0.2">
      <c r="A9" s="42" t="s">
        <v>12</v>
      </c>
      <c r="B9" s="43">
        <v>3399</v>
      </c>
      <c r="C9" s="43">
        <v>2157</v>
      </c>
      <c r="D9" s="44">
        <v>157.58000000000001</v>
      </c>
      <c r="E9" s="43">
        <v>18902</v>
      </c>
      <c r="F9" s="43">
        <v>12633</v>
      </c>
      <c r="G9" s="44">
        <v>149.62</v>
      </c>
    </row>
    <row r="10" spans="1:7" x14ac:dyDescent="0.2">
      <c r="A10" s="42" t="s">
        <v>13</v>
      </c>
      <c r="B10" s="43">
        <v>3194</v>
      </c>
      <c r="C10" s="43">
        <v>1477</v>
      </c>
      <c r="D10" s="44">
        <v>216.25</v>
      </c>
      <c r="E10" s="43">
        <v>14358</v>
      </c>
      <c r="F10" s="43">
        <v>7378</v>
      </c>
      <c r="G10" s="44">
        <v>194.61</v>
      </c>
    </row>
    <row r="11" spans="1:7" x14ac:dyDescent="0.2">
      <c r="A11" s="42" t="s">
        <v>17</v>
      </c>
      <c r="B11" s="43">
        <v>2688</v>
      </c>
      <c r="C11" s="43">
        <v>1401</v>
      </c>
      <c r="D11" s="44">
        <v>191.86</v>
      </c>
      <c r="E11" s="43">
        <v>10778</v>
      </c>
      <c r="F11" s="43">
        <v>4588</v>
      </c>
      <c r="G11" s="44">
        <v>234.92</v>
      </c>
    </row>
    <row r="12" spans="1:7" x14ac:dyDescent="0.2">
      <c r="A12" s="42" t="s">
        <v>18</v>
      </c>
      <c r="B12" s="43">
        <v>1711</v>
      </c>
      <c r="C12" s="43">
        <v>939</v>
      </c>
      <c r="D12" s="44">
        <v>182.22</v>
      </c>
      <c r="E12" s="43">
        <v>10678</v>
      </c>
      <c r="F12" s="43">
        <v>4907</v>
      </c>
      <c r="G12" s="44">
        <v>217.61</v>
      </c>
    </row>
    <row r="13" spans="1:7" x14ac:dyDescent="0.2">
      <c r="A13" s="42" t="s">
        <v>21</v>
      </c>
      <c r="B13" s="43">
        <v>1763</v>
      </c>
      <c r="C13" s="43">
        <v>444</v>
      </c>
      <c r="D13" s="44">
        <v>397.07</v>
      </c>
      <c r="E13" s="43">
        <v>9874</v>
      </c>
      <c r="F13" s="43">
        <v>4012</v>
      </c>
      <c r="G13" s="44">
        <v>246.11</v>
      </c>
    </row>
    <row r="14" spans="1:7" x14ac:dyDescent="0.2">
      <c r="A14" s="42" t="s">
        <v>25</v>
      </c>
      <c r="B14" s="43">
        <v>2189</v>
      </c>
      <c r="C14" s="43">
        <v>695</v>
      </c>
      <c r="D14" s="44">
        <v>314.95999999999998</v>
      </c>
      <c r="E14" s="43">
        <v>9792</v>
      </c>
      <c r="F14" s="43">
        <v>3811</v>
      </c>
      <c r="G14" s="44">
        <v>256.94</v>
      </c>
    </row>
    <row r="15" spans="1:7" x14ac:dyDescent="0.2">
      <c r="A15" s="42" t="s">
        <v>14</v>
      </c>
      <c r="B15" s="43">
        <v>1135</v>
      </c>
      <c r="C15" s="43">
        <v>594</v>
      </c>
      <c r="D15" s="44">
        <v>191.08</v>
      </c>
      <c r="E15" s="43">
        <v>8320</v>
      </c>
      <c r="F15" s="43">
        <v>5389</v>
      </c>
      <c r="G15" s="44">
        <v>154.38999999999999</v>
      </c>
    </row>
    <row r="16" spans="1:7" x14ac:dyDescent="0.2">
      <c r="A16" s="42" t="s">
        <v>15</v>
      </c>
      <c r="B16" s="43">
        <v>1636</v>
      </c>
      <c r="C16" s="43">
        <v>963</v>
      </c>
      <c r="D16" s="44">
        <v>169.89</v>
      </c>
      <c r="E16" s="43">
        <v>7177</v>
      </c>
      <c r="F16" s="43">
        <v>3911</v>
      </c>
      <c r="G16" s="44">
        <v>183.51</v>
      </c>
    </row>
    <row r="17" spans="1:7" x14ac:dyDescent="0.2">
      <c r="A17" s="42" t="s">
        <v>20</v>
      </c>
      <c r="B17" s="43">
        <v>1013</v>
      </c>
      <c r="C17" s="43">
        <v>413</v>
      </c>
      <c r="D17" s="44">
        <v>245.28</v>
      </c>
      <c r="E17" s="43">
        <v>5856</v>
      </c>
      <c r="F17" s="43">
        <v>2335</v>
      </c>
      <c r="G17" s="44">
        <v>250.79</v>
      </c>
    </row>
    <row r="18" spans="1:7" x14ac:dyDescent="0.2">
      <c r="A18" s="42" t="s">
        <v>31</v>
      </c>
      <c r="B18" s="43">
        <v>811</v>
      </c>
      <c r="C18" s="43">
        <v>276</v>
      </c>
      <c r="D18" s="44">
        <v>293.83999999999997</v>
      </c>
      <c r="E18" s="43">
        <v>5495</v>
      </c>
      <c r="F18" s="43">
        <v>2138</v>
      </c>
      <c r="G18" s="44">
        <v>257.02</v>
      </c>
    </row>
    <row r="19" spans="1:7" x14ac:dyDescent="0.2">
      <c r="A19" s="42" t="s">
        <v>16</v>
      </c>
      <c r="B19" s="43">
        <v>919</v>
      </c>
      <c r="C19" s="43">
        <v>564</v>
      </c>
      <c r="D19" s="44">
        <v>162.94</v>
      </c>
      <c r="E19" s="43">
        <v>4480</v>
      </c>
      <c r="F19" s="43">
        <v>2464</v>
      </c>
      <c r="G19" s="44">
        <v>181.82</v>
      </c>
    </row>
    <row r="20" spans="1:7" x14ac:dyDescent="0.2">
      <c r="A20" s="42" t="s">
        <v>35</v>
      </c>
      <c r="B20" s="43">
        <v>721</v>
      </c>
      <c r="C20" s="43">
        <v>172</v>
      </c>
      <c r="D20" s="44">
        <v>419.19</v>
      </c>
      <c r="E20" s="43">
        <v>4257</v>
      </c>
      <c r="F20" s="43">
        <v>1267</v>
      </c>
      <c r="G20" s="44">
        <v>335.99</v>
      </c>
    </row>
    <row r="21" spans="1:7" x14ac:dyDescent="0.2">
      <c r="A21" s="42" t="s">
        <v>32</v>
      </c>
      <c r="B21" s="43">
        <v>455</v>
      </c>
      <c r="C21" s="43">
        <v>93</v>
      </c>
      <c r="D21" s="44">
        <v>489.25</v>
      </c>
      <c r="E21" s="43">
        <v>2459</v>
      </c>
      <c r="F21" s="43">
        <v>744</v>
      </c>
      <c r="G21" s="44">
        <v>330.51</v>
      </c>
    </row>
    <row r="22" spans="1:7" x14ac:dyDescent="0.2">
      <c r="A22" s="42" t="s">
        <v>55</v>
      </c>
      <c r="B22" s="43">
        <v>186</v>
      </c>
      <c r="C22" s="43">
        <v>77</v>
      </c>
      <c r="D22" s="44">
        <v>241.56</v>
      </c>
      <c r="E22" s="43">
        <v>2104</v>
      </c>
      <c r="F22" s="43">
        <v>840</v>
      </c>
      <c r="G22" s="44">
        <v>250.48</v>
      </c>
    </row>
    <row r="23" spans="1:7" x14ac:dyDescent="0.2">
      <c r="A23" s="42" t="s">
        <v>37</v>
      </c>
      <c r="B23" s="43">
        <v>331</v>
      </c>
      <c r="C23" s="43">
        <v>90</v>
      </c>
      <c r="D23" s="44">
        <v>367.78</v>
      </c>
      <c r="E23" s="43">
        <v>1772</v>
      </c>
      <c r="F23" s="43">
        <v>672</v>
      </c>
      <c r="G23" s="44">
        <v>263.69</v>
      </c>
    </row>
    <row r="24" spans="1:7" x14ac:dyDescent="0.2">
      <c r="A24" s="42" t="s">
        <v>23</v>
      </c>
      <c r="B24" s="43">
        <v>197</v>
      </c>
      <c r="C24" s="43">
        <v>69</v>
      </c>
      <c r="D24" s="44">
        <v>285.51</v>
      </c>
      <c r="E24" s="43">
        <v>1740</v>
      </c>
      <c r="F24" s="43">
        <v>751</v>
      </c>
      <c r="G24" s="44">
        <v>231.69</v>
      </c>
    </row>
    <row r="25" spans="1:7" x14ac:dyDescent="0.2">
      <c r="A25" s="42" t="s">
        <v>29</v>
      </c>
      <c r="B25" s="43">
        <v>169</v>
      </c>
      <c r="C25" s="43">
        <v>32</v>
      </c>
      <c r="D25" s="44">
        <v>528.12</v>
      </c>
      <c r="E25" s="43">
        <v>1734</v>
      </c>
      <c r="F25" s="43">
        <v>595</v>
      </c>
      <c r="G25" s="44">
        <v>291.43</v>
      </c>
    </row>
    <row r="26" spans="1:7" x14ac:dyDescent="0.2">
      <c r="A26" s="42" t="s">
        <v>24</v>
      </c>
      <c r="B26" s="43">
        <v>154</v>
      </c>
      <c r="C26" s="43">
        <v>32</v>
      </c>
      <c r="D26" s="44">
        <v>481.25</v>
      </c>
      <c r="E26" s="43">
        <v>1299</v>
      </c>
      <c r="F26" s="43">
        <v>503</v>
      </c>
      <c r="G26" s="44">
        <v>258.25</v>
      </c>
    </row>
    <row r="27" spans="1:7" x14ac:dyDescent="0.2">
      <c r="A27" s="42" t="s">
        <v>26</v>
      </c>
      <c r="B27" s="43">
        <v>70</v>
      </c>
      <c r="C27" s="43">
        <v>22</v>
      </c>
      <c r="D27" s="44">
        <v>318.18</v>
      </c>
      <c r="E27" s="43">
        <v>1211</v>
      </c>
      <c r="F27" s="43">
        <v>483</v>
      </c>
      <c r="G27" s="44">
        <v>250.72</v>
      </c>
    </row>
    <row r="28" spans="1:7" x14ac:dyDescent="0.2">
      <c r="A28" s="42" t="s">
        <v>19</v>
      </c>
      <c r="B28" s="43">
        <v>299</v>
      </c>
      <c r="C28" s="43">
        <v>116</v>
      </c>
      <c r="D28" s="44">
        <v>257.76</v>
      </c>
      <c r="E28" s="43">
        <v>1200</v>
      </c>
      <c r="F28" s="43">
        <v>488</v>
      </c>
      <c r="G28" s="44">
        <v>245.9</v>
      </c>
    </row>
    <row r="29" spans="1:7" x14ac:dyDescent="0.2">
      <c r="A29" s="42" t="s">
        <v>38</v>
      </c>
      <c r="B29" s="43">
        <v>72</v>
      </c>
      <c r="C29" s="43">
        <v>10</v>
      </c>
      <c r="D29" s="44">
        <v>720</v>
      </c>
      <c r="E29" s="43">
        <v>773</v>
      </c>
      <c r="F29" s="43">
        <v>254</v>
      </c>
      <c r="G29" s="44">
        <v>304.33</v>
      </c>
    </row>
    <row r="30" spans="1:7" x14ac:dyDescent="0.2">
      <c r="A30" s="42" t="s">
        <v>28</v>
      </c>
      <c r="B30" s="43">
        <v>58</v>
      </c>
      <c r="C30" s="43">
        <v>14</v>
      </c>
      <c r="D30" s="44">
        <v>414.29</v>
      </c>
      <c r="E30" s="43">
        <v>712</v>
      </c>
      <c r="F30" s="43">
        <v>254</v>
      </c>
      <c r="G30" s="44">
        <v>280.31</v>
      </c>
    </row>
    <row r="31" spans="1:7" x14ac:dyDescent="0.2">
      <c r="A31" s="42" t="s">
        <v>34</v>
      </c>
      <c r="B31" s="43">
        <v>43</v>
      </c>
      <c r="C31" s="43">
        <v>24</v>
      </c>
      <c r="D31" s="44">
        <v>179.17</v>
      </c>
      <c r="E31" s="43">
        <v>700</v>
      </c>
      <c r="F31" s="43">
        <v>241</v>
      </c>
      <c r="G31" s="44">
        <v>290.45999999999998</v>
      </c>
    </row>
    <row r="32" spans="1:7" x14ac:dyDescent="0.2">
      <c r="A32" s="42" t="s">
        <v>40</v>
      </c>
      <c r="B32" s="43">
        <v>57</v>
      </c>
      <c r="C32" s="43">
        <v>6</v>
      </c>
      <c r="D32" s="44">
        <v>950</v>
      </c>
      <c r="E32" s="43">
        <v>662</v>
      </c>
      <c r="F32" s="43">
        <v>284</v>
      </c>
      <c r="G32" s="44">
        <v>233.1</v>
      </c>
    </row>
    <row r="33" spans="1:7" x14ac:dyDescent="0.2">
      <c r="A33" s="42" t="s">
        <v>48</v>
      </c>
      <c r="B33" s="43">
        <v>89</v>
      </c>
      <c r="C33" s="43">
        <v>21</v>
      </c>
      <c r="D33" s="44">
        <v>423.81</v>
      </c>
      <c r="E33" s="43">
        <v>590</v>
      </c>
      <c r="F33" s="43">
        <v>263</v>
      </c>
      <c r="G33" s="44">
        <v>224.33</v>
      </c>
    </row>
    <row r="34" spans="1:7" x14ac:dyDescent="0.2">
      <c r="A34" s="42" t="s">
        <v>27</v>
      </c>
      <c r="B34" s="43">
        <v>26</v>
      </c>
      <c r="C34" s="43">
        <v>15</v>
      </c>
      <c r="D34" s="44">
        <v>173.33</v>
      </c>
      <c r="E34" s="43">
        <v>424</v>
      </c>
      <c r="F34" s="43">
        <v>122</v>
      </c>
      <c r="G34" s="44">
        <v>347.54</v>
      </c>
    </row>
    <row r="35" spans="1:7" x14ac:dyDescent="0.2">
      <c r="A35" s="42" t="s">
        <v>33</v>
      </c>
      <c r="B35" s="43">
        <v>50</v>
      </c>
      <c r="C35" s="43">
        <v>26</v>
      </c>
      <c r="D35" s="44">
        <v>192.31</v>
      </c>
      <c r="E35" s="43">
        <v>407</v>
      </c>
      <c r="F35" s="43">
        <v>133</v>
      </c>
      <c r="G35" s="44">
        <v>306.02</v>
      </c>
    </row>
    <row r="36" spans="1:7" x14ac:dyDescent="0.2">
      <c r="A36" s="42" t="s">
        <v>39</v>
      </c>
      <c r="B36" s="43">
        <v>54</v>
      </c>
      <c r="C36" s="43">
        <v>13</v>
      </c>
      <c r="D36" s="44">
        <v>415.38</v>
      </c>
      <c r="E36" s="43">
        <v>402</v>
      </c>
      <c r="F36" s="43">
        <v>178</v>
      </c>
      <c r="G36" s="44">
        <v>225.84</v>
      </c>
    </row>
    <row r="37" spans="1:7" x14ac:dyDescent="0.2">
      <c r="A37" s="42" t="s">
        <v>36</v>
      </c>
      <c r="B37" s="43">
        <v>107</v>
      </c>
      <c r="C37" s="43">
        <v>59</v>
      </c>
      <c r="D37" s="44">
        <v>181.36</v>
      </c>
      <c r="E37" s="43">
        <v>274</v>
      </c>
      <c r="F37" s="43">
        <v>167</v>
      </c>
      <c r="G37" s="44">
        <v>164.07</v>
      </c>
    </row>
    <row r="38" spans="1:7" x14ac:dyDescent="0.2">
      <c r="A38" s="42" t="s">
        <v>22</v>
      </c>
      <c r="B38" s="43">
        <f>50+2</f>
        <v>52</v>
      </c>
      <c r="C38" s="43">
        <v>38</v>
      </c>
      <c r="D38" s="44">
        <v>131.58000000000001</v>
      </c>
      <c r="E38" s="43">
        <f>260+12</f>
        <v>272</v>
      </c>
      <c r="F38" s="43">
        <f>134+10</f>
        <v>144</v>
      </c>
      <c r="G38" s="44">
        <v>194.03</v>
      </c>
    </row>
    <row r="39" spans="1:7" x14ac:dyDescent="0.2">
      <c r="A39" s="42" t="s">
        <v>30</v>
      </c>
      <c r="B39" s="43">
        <v>25</v>
      </c>
      <c r="C39" s="43">
        <v>34</v>
      </c>
      <c r="D39" s="44">
        <v>73.53</v>
      </c>
      <c r="E39" s="43">
        <v>160</v>
      </c>
      <c r="F39" s="43">
        <v>95</v>
      </c>
      <c r="G39" s="44">
        <v>168.42</v>
      </c>
    </row>
    <row r="40" spans="1:7" x14ac:dyDescent="0.2">
      <c r="A40" s="42" t="s">
        <v>41</v>
      </c>
      <c r="B40" s="43">
        <v>27</v>
      </c>
      <c r="C40" s="43">
        <v>16</v>
      </c>
      <c r="D40" s="44">
        <v>168.75</v>
      </c>
      <c r="E40" s="43">
        <v>133</v>
      </c>
      <c r="F40" s="43">
        <v>67</v>
      </c>
      <c r="G40" s="44">
        <v>198.51</v>
      </c>
    </row>
    <row r="42" spans="1:7" x14ac:dyDescent="0.2">
      <c r="A42" s="46" t="s">
        <v>42</v>
      </c>
      <c r="B42" s="47">
        <f>SUBTOTAL(109,B9:B40)</f>
        <v>23700</v>
      </c>
      <c r="C42" s="47">
        <f>SUBTOTAL(109,C9:C40)</f>
        <v>10902</v>
      </c>
      <c r="D42" s="48">
        <f>IFERROR(SUM(B1:B40)/SUM(C1:C40)*100, 0)</f>
        <v>217.39130434782606</v>
      </c>
      <c r="E42" s="47">
        <f>SUBTOTAL(109,E9:E40)</f>
        <v>128995</v>
      </c>
      <c r="F42" s="47">
        <f>SUBTOTAL(109,F9:F40)</f>
        <v>62111</v>
      </c>
      <c r="G42" s="48">
        <f>IFERROR(SUM(E1:E40)/SUM(F1:F40)*100, 0)</f>
        <v>207.68462913171581</v>
      </c>
    </row>
  </sheetData>
  <pageMargins left="0.35433070866141736" right="0.35433070866141736" top="0.98425196850393704" bottom="0.98425196850393704" header="0.51181102362204722" footer="0.51181102362204722"/>
  <pageSetup paperSize="9" scale="9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AF1A3-0343-4BC2-9140-1A237FD104A8}">
  <dimension ref="A1:G42"/>
  <sheetViews>
    <sheetView zoomScaleNormal="100"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8.5703125" style="42" customWidth="1"/>
    <col min="2" max="2" width="9.140625" style="42" customWidth="1"/>
    <col min="3" max="3" width="11.42578125" style="42" customWidth="1"/>
    <col min="4" max="4" width="9.140625" style="42" customWidth="1"/>
    <col min="5" max="5" width="10.42578125" style="42" customWidth="1"/>
    <col min="6" max="6" width="11.140625" style="42" customWidth="1"/>
    <col min="7" max="7" width="9.5703125" style="42" customWidth="1"/>
    <col min="8" max="16384" width="9.140625" style="42"/>
  </cols>
  <sheetData>
    <row r="1" spans="1:7" x14ac:dyDescent="0.2">
      <c r="A1" s="42" t="s">
        <v>0</v>
      </c>
    </row>
    <row r="2" spans="1:7" x14ac:dyDescent="0.2">
      <c r="A2" s="42" t="s">
        <v>1</v>
      </c>
    </row>
    <row r="3" spans="1:7" x14ac:dyDescent="0.2">
      <c r="A3" s="42" t="s">
        <v>109</v>
      </c>
    </row>
    <row r="4" spans="1:7" x14ac:dyDescent="0.2">
      <c r="A4" s="42" t="s">
        <v>112</v>
      </c>
    </row>
    <row r="5" spans="1:7" x14ac:dyDescent="0.2">
      <c r="A5" s="42" t="s">
        <v>4</v>
      </c>
    </row>
    <row r="6" spans="1:7" x14ac:dyDescent="0.2">
      <c r="A6" s="41" t="s">
        <v>113</v>
      </c>
    </row>
    <row r="7" spans="1:7" x14ac:dyDescent="0.2">
      <c r="B7" s="43"/>
      <c r="C7" s="43"/>
      <c r="D7" s="44"/>
      <c r="E7" s="43"/>
      <c r="F7" s="43"/>
      <c r="G7" s="44"/>
    </row>
    <row r="8" spans="1:7" ht="40.5" customHeight="1" x14ac:dyDescent="0.2">
      <c r="A8" s="45" t="s">
        <v>5</v>
      </c>
      <c r="B8" s="49" t="s">
        <v>6</v>
      </c>
      <c r="C8" s="49" t="s">
        <v>7</v>
      </c>
      <c r="D8" s="50" t="s">
        <v>8</v>
      </c>
      <c r="E8" s="49" t="s">
        <v>9</v>
      </c>
      <c r="F8" s="49" t="s">
        <v>10</v>
      </c>
      <c r="G8" s="50" t="s">
        <v>11</v>
      </c>
    </row>
    <row r="9" spans="1:7" x14ac:dyDescent="0.2">
      <c r="A9" s="42" t="s">
        <v>12</v>
      </c>
      <c r="B9" s="43">
        <v>2582</v>
      </c>
      <c r="C9" s="43">
        <v>4684</v>
      </c>
      <c r="D9" s="44">
        <v>55.12</v>
      </c>
      <c r="E9" s="43">
        <v>21093</v>
      </c>
      <c r="F9" s="43">
        <v>23060</v>
      </c>
      <c r="G9" s="44">
        <v>91.47</v>
      </c>
    </row>
    <row r="10" spans="1:7" x14ac:dyDescent="0.2">
      <c r="A10" s="42" t="s">
        <v>13</v>
      </c>
      <c r="B10" s="43">
        <v>1591</v>
      </c>
      <c r="C10" s="43">
        <v>3768</v>
      </c>
      <c r="D10" s="44">
        <v>42.22</v>
      </c>
      <c r="E10" s="43">
        <v>15217</v>
      </c>
      <c r="F10" s="43">
        <v>17232</v>
      </c>
      <c r="G10" s="44">
        <v>88.31</v>
      </c>
    </row>
    <row r="11" spans="1:7" x14ac:dyDescent="0.2">
      <c r="A11" s="42" t="s">
        <v>18</v>
      </c>
      <c r="B11" s="43">
        <v>1216</v>
      </c>
      <c r="C11" s="43">
        <v>2433</v>
      </c>
      <c r="D11" s="44">
        <v>49.98</v>
      </c>
      <c r="E11" s="43">
        <v>12609</v>
      </c>
      <c r="F11" s="43">
        <v>13227</v>
      </c>
      <c r="G11" s="44">
        <v>95.33</v>
      </c>
    </row>
    <row r="12" spans="1:7" x14ac:dyDescent="0.2">
      <c r="A12" s="42" t="s">
        <v>21</v>
      </c>
      <c r="B12" s="43">
        <v>937</v>
      </c>
      <c r="C12" s="43">
        <v>1710</v>
      </c>
      <c r="D12" s="44">
        <v>54.8</v>
      </c>
      <c r="E12" s="43">
        <v>11606</v>
      </c>
      <c r="F12" s="43">
        <v>10839</v>
      </c>
      <c r="G12" s="44">
        <v>107.08</v>
      </c>
    </row>
    <row r="13" spans="1:7" x14ac:dyDescent="0.2">
      <c r="A13" s="42" t="s">
        <v>25</v>
      </c>
      <c r="B13" s="43">
        <v>757</v>
      </c>
      <c r="C13" s="43">
        <v>1801</v>
      </c>
      <c r="D13" s="44">
        <v>42.03</v>
      </c>
      <c r="E13" s="43">
        <v>11319</v>
      </c>
      <c r="F13" s="43">
        <v>10909</v>
      </c>
      <c r="G13" s="44">
        <v>103.76</v>
      </c>
    </row>
    <row r="14" spans="1:7" x14ac:dyDescent="0.2">
      <c r="A14" s="42" t="s">
        <v>17</v>
      </c>
      <c r="B14" s="43">
        <v>1418</v>
      </c>
      <c r="C14" s="43">
        <v>2961</v>
      </c>
      <c r="D14" s="44">
        <v>47.89</v>
      </c>
      <c r="E14" s="43">
        <v>11033</v>
      </c>
      <c r="F14" s="43">
        <v>12435</v>
      </c>
      <c r="G14" s="44">
        <v>88.73</v>
      </c>
    </row>
    <row r="15" spans="1:7" x14ac:dyDescent="0.2">
      <c r="A15" s="42" t="s">
        <v>14</v>
      </c>
      <c r="B15" s="43">
        <v>452</v>
      </c>
      <c r="C15" s="43">
        <v>1381</v>
      </c>
      <c r="D15" s="44">
        <v>32.729999999999997</v>
      </c>
      <c r="E15" s="43">
        <v>9253</v>
      </c>
      <c r="F15" s="43">
        <v>9798</v>
      </c>
      <c r="G15" s="44">
        <v>94.44</v>
      </c>
    </row>
    <row r="16" spans="1:7" x14ac:dyDescent="0.2">
      <c r="A16" s="42" t="s">
        <v>15</v>
      </c>
      <c r="B16" s="43">
        <v>1226</v>
      </c>
      <c r="C16" s="43">
        <v>1858</v>
      </c>
      <c r="D16" s="44">
        <v>65.98</v>
      </c>
      <c r="E16" s="43">
        <v>8074</v>
      </c>
      <c r="F16" s="43">
        <v>8054</v>
      </c>
      <c r="G16" s="44">
        <v>100.25</v>
      </c>
    </row>
    <row r="17" spans="1:7" x14ac:dyDescent="0.2">
      <c r="A17" s="42" t="s">
        <v>31</v>
      </c>
      <c r="B17" s="43">
        <v>536</v>
      </c>
      <c r="C17" s="43">
        <v>898</v>
      </c>
      <c r="D17" s="44">
        <v>59.69</v>
      </c>
      <c r="E17" s="43">
        <v>6436</v>
      </c>
      <c r="F17" s="43">
        <v>5945</v>
      </c>
      <c r="G17" s="44">
        <v>108.26</v>
      </c>
    </row>
    <row r="18" spans="1:7" x14ac:dyDescent="0.2">
      <c r="A18" s="42" t="s">
        <v>20</v>
      </c>
      <c r="B18" s="43">
        <v>419</v>
      </c>
      <c r="C18" s="43">
        <v>1151</v>
      </c>
      <c r="D18" s="44">
        <v>36.4</v>
      </c>
      <c r="E18" s="43">
        <v>6032</v>
      </c>
      <c r="F18" s="43">
        <v>6138</v>
      </c>
      <c r="G18" s="44">
        <v>98.27</v>
      </c>
    </row>
    <row r="19" spans="1:7" x14ac:dyDescent="0.2">
      <c r="A19" s="42" t="s">
        <v>16</v>
      </c>
      <c r="B19" s="43">
        <v>503</v>
      </c>
      <c r="C19" s="43">
        <v>1285</v>
      </c>
      <c r="D19" s="44">
        <v>39.14</v>
      </c>
      <c r="E19" s="43">
        <v>5011</v>
      </c>
      <c r="F19" s="43">
        <v>5740</v>
      </c>
      <c r="G19" s="44">
        <v>87.3</v>
      </c>
    </row>
    <row r="20" spans="1:7" x14ac:dyDescent="0.2">
      <c r="A20" s="42" t="s">
        <v>35</v>
      </c>
      <c r="B20" s="43">
        <v>211</v>
      </c>
      <c r="C20" s="43">
        <v>683</v>
      </c>
      <c r="D20" s="44">
        <v>30.89</v>
      </c>
      <c r="E20" s="43">
        <v>4615</v>
      </c>
      <c r="F20" s="43">
        <v>4373</v>
      </c>
      <c r="G20" s="44">
        <v>105.53</v>
      </c>
    </row>
    <row r="21" spans="1:7" x14ac:dyDescent="0.2">
      <c r="A21" s="42" t="s">
        <v>32</v>
      </c>
      <c r="B21" s="43">
        <v>30</v>
      </c>
      <c r="C21" s="43">
        <v>422</v>
      </c>
      <c r="D21" s="44">
        <v>7.11</v>
      </c>
      <c r="E21" s="43">
        <v>2556</v>
      </c>
      <c r="F21" s="43">
        <v>2282</v>
      </c>
      <c r="G21" s="44">
        <v>112.01</v>
      </c>
    </row>
    <row r="22" spans="1:7" x14ac:dyDescent="0.2">
      <c r="A22" s="42" t="s">
        <v>55</v>
      </c>
      <c r="B22" s="43">
        <v>78</v>
      </c>
      <c r="C22" s="43">
        <v>201</v>
      </c>
      <c r="D22" s="44">
        <v>38.81</v>
      </c>
      <c r="E22" s="43">
        <v>2275</v>
      </c>
      <c r="F22" s="43">
        <v>2388</v>
      </c>
      <c r="G22" s="44">
        <v>95.27</v>
      </c>
    </row>
    <row r="23" spans="1:7" x14ac:dyDescent="0.2">
      <c r="A23" s="42" t="s">
        <v>23</v>
      </c>
      <c r="B23" s="43">
        <v>81</v>
      </c>
      <c r="C23" s="43">
        <v>276</v>
      </c>
      <c r="D23" s="44">
        <v>29.35</v>
      </c>
      <c r="E23" s="43">
        <v>1987</v>
      </c>
      <c r="F23" s="43">
        <v>2166</v>
      </c>
      <c r="G23" s="44">
        <v>91.74</v>
      </c>
    </row>
    <row r="24" spans="1:7" x14ac:dyDescent="0.2">
      <c r="A24" s="42" t="s">
        <v>29</v>
      </c>
      <c r="B24" s="43">
        <v>54</v>
      </c>
      <c r="C24" s="43">
        <v>156</v>
      </c>
      <c r="D24" s="44">
        <v>34.619999999999997</v>
      </c>
      <c r="E24" s="43">
        <v>1958</v>
      </c>
      <c r="F24" s="43">
        <v>1885</v>
      </c>
      <c r="G24" s="44">
        <v>103.87</v>
      </c>
    </row>
    <row r="25" spans="1:7" x14ac:dyDescent="0.2">
      <c r="A25" s="42" t="s">
        <v>37</v>
      </c>
      <c r="B25" s="43">
        <v>125</v>
      </c>
      <c r="C25" s="43">
        <v>275</v>
      </c>
      <c r="D25" s="44">
        <v>45.45</v>
      </c>
      <c r="E25" s="43">
        <v>1924</v>
      </c>
      <c r="F25" s="43">
        <v>2130</v>
      </c>
      <c r="G25" s="44">
        <v>90.33</v>
      </c>
    </row>
    <row r="26" spans="1:7" x14ac:dyDescent="0.2">
      <c r="A26" s="42" t="s">
        <v>24</v>
      </c>
      <c r="B26" s="43">
        <v>51</v>
      </c>
      <c r="C26" s="43">
        <v>214</v>
      </c>
      <c r="D26" s="44">
        <v>23.83</v>
      </c>
      <c r="E26" s="43">
        <v>1448</v>
      </c>
      <c r="F26" s="43">
        <v>1580</v>
      </c>
      <c r="G26" s="44">
        <v>91.65</v>
      </c>
    </row>
    <row r="27" spans="1:7" x14ac:dyDescent="0.2">
      <c r="A27" s="42" t="s">
        <v>26</v>
      </c>
      <c r="B27" s="43">
        <v>36</v>
      </c>
      <c r="C27" s="43">
        <v>97</v>
      </c>
      <c r="D27" s="44">
        <v>37.11</v>
      </c>
      <c r="E27" s="43">
        <v>1311</v>
      </c>
      <c r="F27" s="43">
        <v>1357</v>
      </c>
      <c r="G27" s="44">
        <v>96.61</v>
      </c>
    </row>
    <row r="28" spans="1:7" x14ac:dyDescent="0.2">
      <c r="A28" s="42" t="s">
        <v>19</v>
      </c>
      <c r="B28" s="43">
        <v>155</v>
      </c>
      <c r="C28" s="43">
        <v>227</v>
      </c>
      <c r="D28" s="44">
        <v>68.28</v>
      </c>
      <c r="E28" s="43">
        <v>1215</v>
      </c>
      <c r="F28" s="43">
        <v>1217</v>
      </c>
      <c r="G28" s="44">
        <v>99.84</v>
      </c>
    </row>
    <row r="29" spans="1:7" x14ac:dyDescent="0.2">
      <c r="A29" s="42" t="s">
        <v>38</v>
      </c>
      <c r="B29" s="43">
        <v>11</v>
      </c>
      <c r="C29" s="43">
        <v>63</v>
      </c>
      <c r="D29" s="44">
        <v>17.46</v>
      </c>
      <c r="E29" s="43">
        <v>821</v>
      </c>
      <c r="F29" s="43">
        <v>799</v>
      </c>
      <c r="G29" s="44">
        <v>102.75</v>
      </c>
    </row>
    <row r="30" spans="1:7" x14ac:dyDescent="0.2">
      <c r="A30" s="42" t="s">
        <v>34</v>
      </c>
      <c r="B30" s="43">
        <v>13</v>
      </c>
      <c r="C30" s="43">
        <v>48</v>
      </c>
      <c r="D30" s="44">
        <v>27.08</v>
      </c>
      <c r="E30" s="43">
        <v>727</v>
      </c>
      <c r="F30" s="43">
        <v>734</v>
      </c>
      <c r="G30" s="44">
        <v>99.05</v>
      </c>
    </row>
    <row r="31" spans="1:7" x14ac:dyDescent="0.2">
      <c r="A31" s="42" t="s">
        <v>28</v>
      </c>
      <c r="B31" s="43">
        <v>21</v>
      </c>
      <c r="C31" s="43">
        <v>47</v>
      </c>
      <c r="D31" s="44">
        <v>44.68</v>
      </c>
      <c r="E31" s="43">
        <v>715</v>
      </c>
      <c r="F31" s="43">
        <v>775</v>
      </c>
      <c r="G31" s="44">
        <v>92.26</v>
      </c>
    </row>
    <row r="32" spans="1:7" x14ac:dyDescent="0.2">
      <c r="A32" s="42" t="s">
        <v>40</v>
      </c>
      <c r="B32" s="43">
        <v>10</v>
      </c>
      <c r="C32" s="43">
        <v>66</v>
      </c>
      <c r="D32" s="44">
        <v>15.15</v>
      </c>
      <c r="E32" s="43">
        <v>699</v>
      </c>
      <c r="F32" s="43">
        <v>960</v>
      </c>
      <c r="G32" s="44">
        <v>72.81</v>
      </c>
    </row>
    <row r="33" spans="1:7" x14ac:dyDescent="0.2">
      <c r="A33" s="42" t="s">
        <v>48</v>
      </c>
      <c r="B33" s="43">
        <v>16</v>
      </c>
      <c r="C33" s="43">
        <v>51</v>
      </c>
      <c r="D33" s="44">
        <v>31.37</v>
      </c>
      <c r="E33" s="43">
        <v>578</v>
      </c>
      <c r="F33" s="43">
        <v>656</v>
      </c>
      <c r="G33" s="44">
        <v>88.11</v>
      </c>
    </row>
    <row r="34" spans="1:7" x14ac:dyDescent="0.2">
      <c r="A34" s="42" t="s">
        <v>39</v>
      </c>
      <c r="B34" s="43">
        <v>32</v>
      </c>
      <c r="C34" s="43">
        <v>65</v>
      </c>
      <c r="D34" s="44">
        <v>49.23</v>
      </c>
      <c r="E34" s="43">
        <v>502</v>
      </c>
      <c r="F34" s="43">
        <v>487</v>
      </c>
      <c r="G34" s="44">
        <v>103.08</v>
      </c>
    </row>
    <row r="35" spans="1:7" x14ac:dyDescent="0.2">
      <c r="A35" s="42" t="s">
        <v>33</v>
      </c>
      <c r="B35" s="43">
        <v>20</v>
      </c>
      <c r="C35" s="43">
        <v>56</v>
      </c>
      <c r="D35" s="44">
        <v>35.71</v>
      </c>
      <c r="E35" s="43">
        <v>428</v>
      </c>
      <c r="F35" s="43">
        <v>391</v>
      </c>
      <c r="G35" s="44">
        <v>109.46</v>
      </c>
    </row>
    <row r="36" spans="1:7" x14ac:dyDescent="0.2">
      <c r="A36" s="42" t="s">
        <v>27</v>
      </c>
      <c r="B36" s="43">
        <v>12</v>
      </c>
      <c r="C36" s="43">
        <v>11</v>
      </c>
      <c r="D36" s="44">
        <v>109.09</v>
      </c>
      <c r="E36" s="43">
        <v>420</v>
      </c>
      <c r="F36" s="43">
        <v>405</v>
      </c>
      <c r="G36" s="44">
        <v>103.7</v>
      </c>
    </row>
    <row r="37" spans="1:7" x14ac:dyDescent="0.2">
      <c r="A37" s="42" t="s">
        <v>36</v>
      </c>
      <c r="B37" s="43">
        <v>92</v>
      </c>
      <c r="C37" s="43">
        <v>84</v>
      </c>
      <c r="D37" s="44">
        <v>109.52</v>
      </c>
      <c r="E37" s="43">
        <v>211</v>
      </c>
      <c r="F37" s="43">
        <v>239</v>
      </c>
      <c r="G37" s="44">
        <v>88.28</v>
      </c>
    </row>
    <row r="38" spans="1:7" x14ac:dyDescent="0.2">
      <c r="A38" s="42" t="s">
        <v>22</v>
      </c>
      <c r="B38" s="43">
        <v>18</v>
      </c>
      <c r="C38" s="43">
        <v>58</v>
      </c>
      <c r="D38" s="44">
        <v>31.03</v>
      </c>
      <c r="E38" s="43">
        <f>205+13</f>
        <v>218</v>
      </c>
      <c r="F38" s="43">
        <f>299+10</f>
        <v>309</v>
      </c>
      <c r="G38" s="44">
        <v>68.56</v>
      </c>
    </row>
    <row r="39" spans="1:7" x14ac:dyDescent="0.2">
      <c r="A39" s="42" t="s">
        <v>30</v>
      </c>
      <c r="B39" s="43">
        <v>19</v>
      </c>
      <c r="C39" s="43">
        <v>23</v>
      </c>
      <c r="D39" s="44">
        <v>82.61</v>
      </c>
      <c r="E39" s="43">
        <v>164</v>
      </c>
      <c r="F39" s="43">
        <v>144</v>
      </c>
      <c r="G39" s="44">
        <v>113.89</v>
      </c>
    </row>
    <row r="40" spans="1:7" x14ac:dyDescent="0.2">
      <c r="A40" s="42" t="s">
        <v>41</v>
      </c>
      <c r="B40" s="43">
        <v>12</v>
      </c>
      <c r="C40" s="43">
        <v>21</v>
      </c>
      <c r="D40" s="44">
        <v>57.14</v>
      </c>
      <c r="E40" s="43">
        <v>142</v>
      </c>
      <c r="F40" s="43">
        <v>126</v>
      </c>
      <c r="G40" s="44">
        <v>112.7</v>
      </c>
    </row>
    <row r="42" spans="1:7" x14ac:dyDescent="0.2">
      <c r="A42" s="46" t="s">
        <v>42</v>
      </c>
      <c r="B42" s="47">
        <f>SUBTOTAL(109,B9:B40)</f>
        <v>12734</v>
      </c>
      <c r="C42" s="47">
        <f>SUBTOTAL(109,C9:C40)</f>
        <v>27074</v>
      </c>
      <c r="D42" s="48">
        <f>IFERROR(SUM(B1:B40)/SUM(C1:C40)*100, 0)</f>
        <v>47.034054812735462</v>
      </c>
      <c r="E42" s="47">
        <f>SUBTOTAL(109,E9:E40)</f>
        <v>142597</v>
      </c>
      <c r="F42" s="47">
        <f>SUBTOTAL(109,F9:F40)</f>
        <v>148780</v>
      </c>
      <c r="G42" s="48">
        <f>IFERROR(SUM(E1:E40)/SUM(F1:F40)*100, 0)</f>
        <v>95.844199489178649</v>
      </c>
    </row>
  </sheetData>
  <pageMargins left="0.35433070866141736" right="0.35433070866141736" top="0.98425196850393704" bottom="0.98425196850393704" header="0.51181102362204722" footer="0.51181102362204722"/>
  <pageSetup paperSize="9" scale="9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829AD-6421-42C2-AE38-F7CC4CABDF2D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6.85546875" style="42" customWidth="1"/>
    <col min="2" max="2" width="8.7109375" style="42" customWidth="1"/>
    <col min="3" max="3" width="11" style="42" customWidth="1"/>
    <col min="4" max="4" width="8.42578125" style="42" customWidth="1"/>
    <col min="5" max="5" width="10.28515625" style="42" customWidth="1"/>
    <col min="6" max="6" width="11" style="42" customWidth="1"/>
    <col min="7" max="7" width="8.28515625" style="42" customWidth="1"/>
    <col min="8" max="16384" width="9.140625" style="42"/>
  </cols>
  <sheetData>
    <row r="1" spans="1:7" x14ac:dyDescent="0.2">
      <c r="A1" s="42" t="s">
        <v>0</v>
      </c>
    </row>
    <row r="2" spans="1:7" x14ac:dyDescent="0.2">
      <c r="A2" s="42" t="s">
        <v>1</v>
      </c>
    </row>
    <row r="3" spans="1:7" x14ac:dyDescent="0.2">
      <c r="A3" s="42" t="s">
        <v>114</v>
      </c>
    </row>
    <row r="4" spans="1:7" x14ac:dyDescent="0.2">
      <c r="A4" s="42" t="s">
        <v>115</v>
      </c>
    </row>
    <row r="5" spans="1:7" x14ac:dyDescent="0.2">
      <c r="A5" s="42" t="s">
        <v>4</v>
      </c>
    </row>
    <row r="6" spans="1:7" x14ac:dyDescent="0.2">
      <c r="A6" s="41" t="s">
        <v>116</v>
      </c>
    </row>
    <row r="7" spans="1:7" x14ac:dyDescent="0.2">
      <c r="B7" s="43"/>
      <c r="C7" s="43"/>
      <c r="D7" s="44"/>
      <c r="E7" s="43"/>
      <c r="F7" s="43"/>
      <c r="G7" s="44"/>
    </row>
    <row r="8" spans="1:7" ht="48.75" customHeight="1" x14ac:dyDescent="0.2">
      <c r="A8" s="45" t="s">
        <v>5</v>
      </c>
      <c r="B8" s="49" t="s">
        <v>6</v>
      </c>
      <c r="C8" s="49" t="s">
        <v>7</v>
      </c>
      <c r="D8" s="50" t="s">
        <v>8</v>
      </c>
      <c r="E8" s="49" t="s">
        <v>9</v>
      </c>
      <c r="F8" s="49" t="s">
        <v>10</v>
      </c>
      <c r="G8" s="50" t="s">
        <v>11</v>
      </c>
    </row>
    <row r="9" spans="1:7" x14ac:dyDescent="0.2">
      <c r="A9" s="42" t="s">
        <v>12</v>
      </c>
      <c r="B9" s="43">
        <v>2362</v>
      </c>
      <c r="C9" s="43">
        <v>3210</v>
      </c>
      <c r="D9" s="44">
        <v>73.58</v>
      </c>
      <c r="E9" s="43">
        <v>19110</v>
      </c>
      <c r="F9" s="43">
        <v>26501</v>
      </c>
      <c r="G9" s="44">
        <v>72.11</v>
      </c>
    </row>
    <row r="10" spans="1:7" x14ac:dyDescent="0.2">
      <c r="A10" s="42" t="s">
        <v>13</v>
      </c>
      <c r="B10" s="43">
        <v>2628</v>
      </c>
      <c r="C10" s="43">
        <v>2909</v>
      </c>
      <c r="D10" s="44">
        <v>90.34</v>
      </c>
      <c r="E10" s="43">
        <v>13941</v>
      </c>
      <c r="F10" s="43">
        <v>19942</v>
      </c>
      <c r="G10" s="44">
        <v>69.91</v>
      </c>
    </row>
    <row r="11" spans="1:7" x14ac:dyDescent="0.2">
      <c r="A11" s="42" t="s">
        <v>17</v>
      </c>
      <c r="B11" s="43">
        <v>2211</v>
      </c>
      <c r="C11" s="43">
        <v>2521</v>
      </c>
      <c r="D11" s="44">
        <v>87.7</v>
      </c>
      <c r="E11" s="43">
        <v>9773</v>
      </c>
      <c r="F11" s="43">
        <v>14591</v>
      </c>
      <c r="G11" s="44">
        <v>66.98</v>
      </c>
    </row>
    <row r="12" spans="1:7" x14ac:dyDescent="0.2">
      <c r="A12" s="42" t="s">
        <v>18</v>
      </c>
      <c r="B12" s="43">
        <v>1498</v>
      </c>
      <c r="C12" s="43">
        <v>1939</v>
      </c>
      <c r="D12" s="44">
        <v>77.260000000000005</v>
      </c>
      <c r="E12" s="43">
        <v>9213</v>
      </c>
      <c r="F12" s="43">
        <v>15762</v>
      </c>
      <c r="G12" s="44">
        <v>58.45</v>
      </c>
    </row>
    <row r="13" spans="1:7" x14ac:dyDescent="0.2">
      <c r="A13" s="42" t="s">
        <v>21</v>
      </c>
      <c r="B13" s="43">
        <v>1188</v>
      </c>
      <c r="C13" s="43">
        <v>1417</v>
      </c>
      <c r="D13" s="44">
        <v>83.84</v>
      </c>
      <c r="E13" s="43">
        <v>8084</v>
      </c>
      <c r="F13" s="43">
        <v>13342</v>
      </c>
      <c r="G13" s="44">
        <v>60.59</v>
      </c>
    </row>
    <row r="14" spans="1:7" x14ac:dyDescent="0.2">
      <c r="A14" s="42" t="s">
        <v>14</v>
      </c>
      <c r="B14" s="43">
        <v>605</v>
      </c>
      <c r="C14" s="43">
        <v>891</v>
      </c>
      <c r="D14" s="44">
        <v>67.900000000000006</v>
      </c>
      <c r="E14" s="43">
        <v>8046</v>
      </c>
      <c r="F14" s="43">
        <v>11362</v>
      </c>
      <c r="G14" s="44">
        <v>70.81</v>
      </c>
    </row>
    <row r="15" spans="1:7" x14ac:dyDescent="0.2">
      <c r="A15" s="42" t="s">
        <v>25</v>
      </c>
      <c r="B15" s="43">
        <v>1539</v>
      </c>
      <c r="C15" s="43">
        <v>1056</v>
      </c>
      <c r="D15" s="44">
        <v>145.74</v>
      </c>
      <c r="E15" s="43">
        <v>7953</v>
      </c>
      <c r="F15" s="43">
        <v>13278</v>
      </c>
      <c r="G15" s="44">
        <v>59.9</v>
      </c>
    </row>
    <row r="16" spans="1:7" x14ac:dyDescent="0.2">
      <c r="A16" s="42" t="s">
        <v>15</v>
      </c>
      <c r="B16" s="43">
        <v>1161</v>
      </c>
      <c r="C16" s="43">
        <v>1728</v>
      </c>
      <c r="D16" s="44">
        <v>67.19</v>
      </c>
      <c r="E16" s="43">
        <v>5792</v>
      </c>
      <c r="F16" s="43">
        <v>9727</v>
      </c>
      <c r="G16" s="44">
        <v>59.55</v>
      </c>
    </row>
    <row r="17" spans="1:7" x14ac:dyDescent="0.2">
      <c r="A17" s="42" t="s">
        <v>20</v>
      </c>
      <c r="B17" s="43">
        <v>670</v>
      </c>
      <c r="C17" s="43">
        <v>919</v>
      </c>
      <c r="D17" s="44">
        <v>72.91</v>
      </c>
      <c r="E17" s="43">
        <v>4789</v>
      </c>
      <c r="F17" s="43">
        <v>7921</v>
      </c>
      <c r="G17" s="44">
        <v>60.46</v>
      </c>
    </row>
    <row r="18" spans="1:7" x14ac:dyDescent="0.2">
      <c r="A18" s="42" t="s">
        <v>31</v>
      </c>
      <c r="B18" s="43">
        <v>563</v>
      </c>
      <c r="C18" s="43">
        <v>663</v>
      </c>
      <c r="D18" s="44">
        <v>84.92</v>
      </c>
      <c r="E18" s="43">
        <v>4419</v>
      </c>
      <c r="F18" s="43">
        <v>7267</v>
      </c>
      <c r="G18" s="44">
        <v>60.81</v>
      </c>
    </row>
    <row r="19" spans="1:7" x14ac:dyDescent="0.2">
      <c r="A19" s="42" t="s">
        <v>16</v>
      </c>
      <c r="B19" s="43">
        <v>986</v>
      </c>
      <c r="C19" s="43">
        <v>1089</v>
      </c>
      <c r="D19" s="44">
        <v>90.54</v>
      </c>
      <c r="E19" s="43">
        <v>4313</v>
      </c>
      <c r="F19" s="43">
        <v>6342</v>
      </c>
      <c r="G19" s="44">
        <v>68.010000000000005</v>
      </c>
    </row>
    <row r="20" spans="1:7" x14ac:dyDescent="0.2">
      <c r="A20" s="42" t="s">
        <v>35</v>
      </c>
      <c r="B20" s="43">
        <v>450</v>
      </c>
      <c r="C20" s="43">
        <v>364</v>
      </c>
      <c r="D20" s="44">
        <v>123.63</v>
      </c>
      <c r="E20" s="43">
        <v>2836</v>
      </c>
      <c r="F20" s="43">
        <v>4737</v>
      </c>
      <c r="G20" s="44">
        <v>59.87</v>
      </c>
    </row>
    <row r="21" spans="1:7" x14ac:dyDescent="0.2">
      <c r="A21" s="42" t="s">
        <v>23</v>
      </c>
      <c r="B21" s="43">
        <v>107</v>
      </c>
      <c r="C21" s="43">
        <v>316</v>
      </c>
      <c r="D21" s="44">
        <v>33.86</v>
      </c>
      <c r="E21" s="43">
        <v>1497</v>
      </c>
      <c r="F21" s="43">
        <v>2696</v>
      </c>
      <c r="G21" s="44">
        <v>55.53</v>
      </c>
    </row>
    <row r="22" spans="1:7" x14ac:dyDescent="0.2">
      <c r="A22" s="42" t="s">
        <v>32</v>
      </c>
      <c r="B22" s="43">
        <v>34</v>
      </c>
      <c r="C22" s="43">
        <v>197</v>
      </c>
      <c r="D22" s="44">
        <v>17.260000000000002</v>
      </c>
      <c r="E22" s="43">
        <v>1449</v>
      </c>
      <c r="F22" s="43">
        <v>2642</v>
      </c>
      <c r="G22" s="44">
        <v>54.84</v>
      </c>
    </row>
    <row r="23" spans="1:7" x14ac:dyDescent="0.2">
      <c r="A23" s="51" t="s">
        <v>43</v>
      </c>
      <c r="B23" s="43">
        <v>77</v>
      </c>
      <c r="C23" s="43">
        <v>180</v>
      </c>
      <c r="D23" s="44">
        <v>42.78</v>
      </c>
      <c r="E23" s="43">
        <v>1223</v>
      </c>
      <c r="F23" s="43">
        <v>2611</v>
      </c>
      <c r="G23" s="44">
        <v>46.84</v>
      </c>
    </row>
    <row r="24" spans="1:7" x14ac:dyDescent="0.2">
      <c r="A24" s="42" t="s">
        <v>37</v>
      </c>
      <c r="B24" s="43">
        <v>130</v>
      </c>
      <c r="C24" s="43">
        <v>157</v>
      </c>
      <c r="D24" s="44">
        <v>82.8</v>
      </c>
      <c r="E24" s="43">
        <v>1100</v>
      </c>
      <c r="F24" s="43">
        <v>2241</v>
      </c>
      <c r="G24" s="44">
        <v>49.09</v>
      </c>
    </row>
    <row r="25" spans="1:7" x14ac:dyDescent="0.2">
      <c r="A25" s="42" t="s">
        <v>29</v>
      </c>
      <c r="B25" s="43">
        <v>55</v>
      </c>
      <c r="C25" s="43">
        <v>124</v>
      </c>
      <c r="D25" s="44">
        <v>44.35</v>
      </c>
      <c r="E25" s="43">
        <v>1061</v>
      </c>
      <c r="F25" s="43">
        <v>2146</v>
      </c>
      <c r="G25" s="44">
        <v>49.44</v>
      </c>
    </row>
    <row r="26" spans="1:7" x14ac:dyDescent="0.2">
      <c r="A26" s="42" t="s">
        <v>19</v>
      </c>
      <c r="B26" s="43">
        <v>147</v>
      </c>
      <c r="C26" s="43">
        <v>153</v>
      </c>
      <c r="D26" s="44">
        <v>96.08</v>
      </c>
      <c r="E26" s="43">
        <v>886</v>
      </c>
      <c r="F26" s="43">
        <v>1216</v>
      </c>
      <c r="G26" s="44">
        <v>72.86</v>
      </c>
    </row>
    <row r="27" spans="1:7" x14ac:dyDescent="0.2">
      <c r="A27" s="42" t="s">
        <v>24</v>
      </c>
      <c r="B27" s="43">
        <v>59</v>
      </c>
      <c r="C27" s="43">
        <v>87</v>
      </c>
      <c r="D27" s="44">
        <v>67.819999999999993</v>
      </c>
      <c r="E27" s="43">
        <v>829</v>
      </c>
      <c r="F27" s="43">
        <v>1788</v>
      </c>
      <c r="G27" s="44">
        <v>46.36</v>
      </c>
    </row>
    <row r="28" spans="1:7" x14ac:dyDescent="0.2">
      <c r="A28" s="42" t="s">
        <v>26</v>
      </c>
      <c r="B28" s="43">
        <v>50</v>
      </c>
      <c r="C28" s="43">
        <v>43</v>
      </c>
      <c r="D28" s="44">
        <v>116.28</v>
      </c>
      <c r="E28" s="43">
        <v>653</v>
      </c>
      <c r="F28" s="43">
        <v>1500</v>
      </c>
      <c r="G28" s="44">
        <v>43.53</v>
      </c>
    </row>
    <row r="29" spans="1:7" x14ac:dyDescent="0.2">
      <c r="A29" s="42" t="s">
        <v>40</v>
      </c>
      <c r="B29" s="43">
        <v>10</v>
      </c>
      <c r="C29" s="43">
        <v>27</v>
      </c>
      <c r="D29" s="44">
        <v>37.04</v>
      </c>
      <c r="E29" s="43">
        <v>439</v>
      </c>
      <c r="F29" s="43">
        <v>940</v>
      </c>
      <c r="G29" s="44">
        <v>46.7</v>
      </c>
    </row>
    <row r="30" spans="1:7" x14ac:dyDescent="0.2">
      <c r="A30" s="42" t="s">
        <v>28</v>
      </c>
      <c r="B30" s="43">
        <v>21</v>
      </c>
      <c r="C30" s="43">
        <v>33</v>
      </c>
      <c r="D30" s="44">
        <v>63.64</v>
      </c>
      <c r="E30" s="43">
        <v>410</v>
      </c>
      <c r="F30" s="43">
        <v>834</v>
      </c>
      <c r="G30" s="44">
        <v>49.16</v>
      </c>
    </row>
    <row r="31" spans="1:7" x14ac:dyDescent="0.2">
      <c r="A31" s="42" t="s">
        <v>38</v>
      </c>
      <c r="B31" s="43">
        <v>22</v>
      </c>
      <c r="C31" s="43">
        <v>29</v>
      </c>
      <c r="D31" s="44">
        <v>75.86</v>
      </c>
      <c r="E31" s="43">
        <v>395</v>
      </c>
      <c r="F31" s="43">
        <v>857</v>
      </c>
      <c r="G31" s="44">
        <v>46.09</v>
      </c>
    </row>
    <row r="32" spans="1:7" x14ac:dyDescent="0.2">
      <c r="A32" s="42" t="s">
        <v>34</v>
      </c>
      <c r="B32" s="43">
        <v>17</v>
      </c>
      <c r="C32" s="43">
        <v>16</v>
      </c>
      <c r="D32" s="44">
        <v>106.25</v>
      </c>
      <c r="E32" s="43">
        <v>374</v>
      </c>
      <c r="F32" s="43">
        <v>842</v>
      </c>
      <c r="G32" s="44">
        <v>44.42</v>
      </c>
    </row>
    <row r="33" spans="1:7" x14ac:dyDescent="0.2">
      <c r="A33" s="42" t="s">
        <v>48</v>
      </c>
      <c r="B33" s="43">
        <v>25</v>
      </c>
      <c r="C33" s="43">
        <v>48</v>
      </c>
      <c r="D33" s="44">
        <v>52.08</v>
      </c>
      <c r="E33" s="43">
        <v>342</v>
      </c>
      <c r="F33" s="43">
        <v>768</v>
      </c>
      <c r="G33" s="44">
        <v>44.53</v>
      </c>
    </row>
    <row r="34" spans="1:7" x14ac:dyDescent="0.2">
      <c r="A34" s="42" t="s">
        <v>39</v>
      </c>
      <c r="B34" s="43">
        <v>15</v>
      </c>
      <c r="C34" s="43">
        <v>61</v>
      </c>
      <c r="D34" s="44">
        <v>24.59</v>
      </c>
      <c r="E34" s="43">
        <v>264</v>
      </c>
      <c r="F34" s="43">
        <v>547</v>
      </c>
      <c r="G34" s="44">
        <v>48.26</v>
      </c>
    </row>
    <row r="35" spans="1:7" x14ac:dyDescent="0.2">
      <c r="A35" s="42" t="s">
        <v>33</v>
      </c>
      <c r="B35" s="43">
        <v>7</v>
      </c>
      <c r="C35" s="43">
        <v>17</v>
      </c>
      <c r="D35" s="44">
        <v>41.18</v>
      </c>
      <c r="E35" s="43">
        <v>212</v>
      </c>
      <c r="F35" s="43">
        <v>484</v>
      </c>
      <c r="G35" s="44">
        <v>43.8</v>
      </c>
    </row>
    <row r="36" spans="1:7" x14ac:dyDescent="0.2">
      <c r="A36" s="42" t="s">
        <v>27</v>
      </c>
      <c r="B36" s="43">
        <v>2</v>
      </c>
      <c r="C36" s="43">
        <v>23</v>
      </c>
      <c r="D36" s="44">
        <v>8.6999999999999993</v>
      </c>
      <c r="E36" s="43">
        <v>189</v>
      </c>
      <c r="F36" s="43">
        <v>425</v>
      </c>
      <c r="G36" s="44">
        <v>44.47</v>
      </c>
    </row>
    <row r="37" spans="1:7" x14ac:dyDescent="0.2">
      <c r="A37" s="42" t="s">
        <v>36</v>
      </c>
      <c r="B37" s="43">
        <v>61</v>
      </c>
      <c r="C37" s="43">
        <v>63</v>
      </c>
      <c r="D37" s="44">
        <v>96.83</v>
      </c>
      <c r="E37" s="43">
        <v>153</v>
      </c>
      <c r="F37" s="43">
        <v>239</v>
      </c>
      <c r="G37" s="44">
        <v>64.02</v>
      </c>
    </row>
    <row r="38" spans="1:7" x14ac:dyDescent="0.2">
      <c r="A38" s="42" t="s">
        <v>22</v>
      </c>
      <c r="B38" s="43">
        <v>31</v>
      </c>
      <c r="C38" s="43">
        <f>66+2</f>
        <v>68</v>
      </c>
      <c r="D38" s="44">
        <v>46.97</v>
      </c>
      <c r="E38" s="43">
        <f>129+16</f>
        <v>145</v>
      </c>
      <c r="F38" s="43">
        <f>352+38</f>
        <v>390</v>
      </c>
      <c r="G38" s="44">
        <v>36.65</v>
      </c>
    </row>
    <row r="39" spans="1:7" x14ac:dyDescent="0.2">
      <c r="A39" s="42" t="s">
        <v>30</v>
      </c>
      <c r="B39" s="43">
        <v>6</v>
      </c>
      <c r="C39" s="43">
        <v>28</v>
      </c>
      <c r="D39" s="44">
        <v>21.43</v>
      </c>
      <c r="E39" s="43">
        <v>86</v>
      </c>
      <c r="F39" s="43">
        <v>145</v>
      </c>
      <c r="G39" s="44">
        <v>59.31</v>
      </c>
    </row>
    <row r="40" spans="1:7" x14ac:dyDescent="0.2">
      <c r="A40" s="42" t="s">
        <v>41</v>
      </c>
      <c r="B40" s="43">
        <v>25</v>
      </c>
      <c r="C40" s="43">
        <v>15</v>
      </c>
      <c r="D40" s="44">
        <v>166.67</v>
      </c>
      <c r="E40" s="43">
        <v>72</v>
      </c>
      <c r="F40" s="43">
        <v>120</v>
      </c>
      <c r="G40" s="44">
        <v>60</v>
      </c>
    </row>
    <row r="42" spans="1:7" x14ac:dyDescent="0.2">
      <c r="A42" s="46" t="s">
        <v>42</v>
      </c>
      <c r="B42" s="47">
        <f>SUBTOTAL(109,B9:B40)</f>
        <v>16762</v>
      </c>
      <c r="C42" s="47">
        <f>SUBTOTAL(109,C9:C40)</f>
        <v>20391</v>
      </c>
      <c r="D42" s="48">
        <f>IFERROR(SUM(B1:B40)/SUM(C1:C40)*100, 0)</f>
        <v>82.202932666372419</v>
      </c>
      <c r="E42" s="47">
        <f>SUBTOTAL(109,E9:E40)</f>
        <v>110048</v>
      </c>
      <c r="F42" s="47">
        <f>SUBTOTAL(109,F9:F40)</f>
        <v>174203</v>
      </c>
      <c r="G42" s="48">
        <f>IFERROR(SUM(E1:E40)/SUM(F1:F40)*100, 0)</f>
        <v>63.172276022800986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AA3EC-474B-4B59-9C73-C2A525F12A62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9.28515625" style="42" customWidth="1"/>
    <col min="2" max="2" width="9" style="42" customWidth="1"/>
    <col min="3" max="3" width="12" style="42" customWidth="1"/>
    <col min="4" max="4" width="9.85546875" style="42" customWidth="1"/>
    <col min="5" max="5" width="10.140625" style="42" customWidth="1"/>
    <col min="6" max="6" width="12" style="42" customWidth="1"/>
    <col min="7" max="7" width="10.28515625" style="42" customWidth="1"/>
    <col min="8" max="16384" width="9.140625" style="42"/>
  </cols>
  <sheetData>
    <row r="1" spans="1:7" x14ac:dyDescent="0.2">
      <c r="A1" s="42" t="s">
        <v>0</v>
      </c>
    </row>
    <row r="2" spans="1:7" x14ac:dyDescent="0.2">
      <c r="A2" s="42" t="s">
        <v>1</v>
      </c>
    </row>
    <row r="3" spans="1:7" x14ac:dyDescent="0.2">
      <c r="A3" s="42" t="s">
        <v>117</v>
      </c>
    </row>
    <row r="4" spans="1:7" x14ac:dyDescent="0.2">
      <c r="A4" s="42" t="s">
        <v>118</v>
      </c>
    </row>
    <row r="5" spans="1:7" x14ac:dyDescent="0.2">
      <c r="A5" s="42" t="s">
        <v>4</v>
      </c>
    </row>
    <row r="6" spans="1:7" x14ac:dyDescent="0.2">
      <c r="A6" s="41" t="s">
        <v>119</v>
      </c>
    </row>
    <row r="7" spans="1:7" x14ac:dyDescent="0.2">
      <c r="B7" s="43"/>
      <c r="C7" s="43"/>
      <c r="D7" s="44"/>
      <c r="E7" s="43"/>
      <c r="F7" s="43"/>
      <c r="G7" s="44"/>
    </row>
    <row r="8" spans="1:7" ht="40.5" customHeight="1" x14ac:dyDescent="0.2">
      <c r="A8" s="45" t="s">
        <v>5</v>
      </c>
      <c r="B8" s="49" t="s">
        <v>6</v>
      </c>
      <c r="C8" s="49" t="s">
        <v>7</v>
      </c>
      <c r="D8" s="50" t="s">
        <v>8</v>
      </c>
      <c r="E8" s="49" t="s">
        <v>9</v>
      </c>
      <c r="F8" s="49" t="s">
        <v>10</v>
      </c>
      <c r="G8" s="50" t="s">
        <v>11</v>
      </c>
    </row>
    <row r="9" spans="1:7" x14ac:dyDescent="0.2">
      <c r="A9" s="42" t="s">
        <v>12</v>
      </c>
      <c r="B9" s="43">
        <v>2210</v>
      </c>
      <c r="C9" s="43">
        <v>3883</v>
      </c>
      <c r="D9" s="44">
        <v>56.91</v>
      </c>
      <c r="E9" s="43">
        <v>21280</v>
      </c>
      <c r="F9" s="43">
        <v>23372</v>
      </c>
      <c r="G9" s="44">
        <v>91.05</v>
      </c>
    </row>
    <row r="10" spans="1:7" x14ac:dyDescent="0.2">
      <c r="A10" s="42" t="s">
        <v>13</v>
      </c>
      <c r="B10" s="43">
        <v>2637</v>
      </c>
      <c r="C10" s="43">
        <v>3934</v>
      </c>
      <c r="D10" s="44">
        <v>67.03</v>
      </c>
      <c r="E10" s="43">
        <v>15756</v>
      </c>
      <c r="F10" s="43">
        <v>16872</v>
      </c>
      <c r="G10" s="44">
        <v>93.39</v>
      </c>
    </row>
    <row r="11" spans="1:7" x14ac:dyDescent="0.2">
      <c r="A11" s="42" t="s">
        <v>17</v>
      </c>
      <c r="B11" s="43">
        <v>2463</v>
      </c>
      <c r="C11" s="43">
        <v>3220</v>
      </c>
      <c r="D11" s="44">
        <v>76.489999999999995</v>
      </c>
      <c r="E11" s="43">
        <v>12699</v>
      </c>
      <c r="F11" s="43">
        <v>12943</v>
      </c>
      <c r="G11" s="44">
        <v>98.11</v>
      </c>
    </row>
    <row r="12" spans="1:7" x14ac:dyDescent="0.2">
      <c r="A12" s="42" t="s">
        <v>18</v>
      </c>
      <c r="B12" s="43">
        <v>1786</v>
      </c>
      <c r="C12" s="43">
        <v>2714</v>
      </c>
      <c r="D12" s="44">
        <v>65.81</v>
      </c>
      <c r="E12" s="43">
        <v>11787</v>
      </c>
      <c r="F12" s="43">
        <v>13858</v>
      </c>
      <c r="G12" s="44">
        <v>85.06</v>
      </c>
    </row>
    <row r="13" spans="1:7" x14ac:dyDescent="0.2">
      <c r="A13" s="42" t="s">
        <v>25</v>
      </c>
      <c r="B13" s="43">
        <v>988</v>
      </c>
      <c r="C13" s="43">
        <v>1422</v>
      </c>
      <c r="D13" s="44">
        <v>69.48</v>
      </c>
      <c r="E13" s="43">
        <v>10564</v>
      </c>
      <c r="F13" s="43">
        <v>10940</v>
      </c>
      <c r="G13" s="44">
        <v>96.56</v>
      </c>
    </row>
    <row r="14" spans="1:7" x14ac:dyDescent="0.2">
      <c r="A14" s="42" t="s">
        <v>21</v>
      </c>
      <c r="B14" s="43">
        <v>1199</v>
      </c>
      <c r="C14" s="43">
        <v>1594</v>
      </c>
      <c r="D14" s="44">
        <v>75.22</v>
      </c>
      <c r="E14" s="43">
        <v>9832</v>
      </c>
      <c r="F14" s="43">
        <v>10234</v>
      </c>
      <c r="G14" s="44">
        <v>96.07</v>
      </c>
    </row>
    <row r="15" spans="1:7" x14ac:dyDescent="0.2">
      <c r="A15" s="42" t="s">
        <v>14</v>
      </c>
      <c r="B15" s="43">
        <v>891</v>
      </c>
      <c r="C15" s="43">
        <v>1293</v>
      </c>
      <c r="D15" s="44">
        <v>68.91</v>
      </c>
      <c r="E15" s="43">
        <v>9454</v>
      </c>
      <c r="F15" s="43">
        <v>10377</v>
      </c>
      <c r="G15" s="44">
        <v>91.11</v>
      </c>
    </row>
    <row r="16" spans="1:7" x14ac:dyDescent="0.2">
      <c r="A16" s="42" t="s">
        <v>15</v>
      </c>
      <c r="B16" s="43">
        <v>1210</v>
      </c>
      <c r="C16" s="43">
        <v>2123</v>
      </c>
      <c r="D16" s="44">
        <v>56.99</v>
      </c>
      <c r="E16" s="43">
        <v>7931</v>
      </c>
      <c r="F16" s="43">
        <v>8108</v>
      </c>
      <c r="G16" s="44">
        <v>97.82</v>
      </c>
    </row>
    <row r="17" spans="1:7" x14ac:dyDescent="0.2">
      <c r="A17" s="42" t="s">
        <v>31</v>
      </c>
      <c r="B17" s="43">
        <v>1004</v>
      </c>
      <c r="C17" s="43">
        <v>848</v>
      </c>
      <c r="D17" s="44">
        <v>118.4</v>
      </c>
      <c r="E17" s="43">
        <v>5751</v>
      </c>
      <c r="F17" s="43">
        <v>6065</v>
      </c>
      <c r="G17" s="44">
        <v>94.82</v>
      </c>
    </row>
    <row r="18" spans="1:7" x14ac:dyDescent="0.2">
      <c r="A18" s="42" t="s">
        <v>20</v>
      </c>
      <c r="B18" s="43">
        <v>802</v>
      </c>
      <c r="C18" s="43">
        <v>1221</v>
      </c>
      <c r="D18" s="44">
        <v>65.680000000000007</v>
      </c>
      <c r="E18" s="43">
        <v>5448</v>
      </c>
      <c r="F18" s="43">
        <v>5882</v>
      </c>
      <c r="G18" s="44">
        <v>92.62</v>
      </c>
    </row>
    <row r="19" spans="1:7" x14ac:dyDescent="0.2">
      <c r="A19" s="42" t="s">
        <v>16</v>
      </c>
      <c r="B19" s="43">
        <v>476</v>
      </c>
      <c r="C19" s="43">
        <v>1280</v>
      </c>
      <c r="D19" s="44">
        <v>37.19</v>
      </c>
      <c r="E19" s="43">
        <v>5278</v>
      </c>
      <c r="F19" s="43">
        <v>6242</v>
      </c>
      <c r="G19" s="44">
        <v>84.56</v>
      </c>
    </row>
    <row r="20" spans="1:7" x14ac:dyDescent="0.2">
      <c r="A20" s="42" t="s">
        <v>35</v>
      </c>
      <c r="B20" s="43">
        <v>490</v>
      </c>
      <c r="C20" s="43">
        <v>590</v>
      </c>
      <c r="D20" s="44">
        <v>83.05</v>
      </c>
      <c r="E20" s="43">
        <v>3649</v>
      </c>
      <c r="F20" s="43">
        <v>3681</v>
      </c>
      <c r="G20" s="44">
        <v>99.13</v>
      </c>
    </row>
    <row r="21" spans="1:7" x14ac:dyDescent="0.2">
      <c r="A21" s="42" t="s">
        <v>23</v>
      </c>
      <c r="B21" s="43">
        <v>204</v>
      </c>
      <c r="C21" s="43">
        <v>308</v>
      </c>
      <c r="D21" s="44">
        <v>66.23</v>
      </c>
      <c r="E21" s="43">
        <v>2127</v>
      </c>
      <c r="F21" s="43">
        <v>2618</v>
      </c>
      <c r="G21" s="44">
        <v>81.25</v>
      </c>
    </row>
    <row r="22" spans="1:7" x14ac:dyDescent="0.2">
      <c r="A22" s="42" t="s">
        <v>32</v>
      </c>
      <c r="B22" s="43">
        <v>35</v>
      </c>
      <c r="C22" s="43">
        <v>386</v>
      </c>
      <c r="D22" s="44">
        <v>9.07</v>
      </c>
      <c r="E22" s="43">
        <v>1835</v>
      </c>
      <c r="F22" s="43">
        <v>1906</v>
      </c>
      <c r="G22" s="44">
        <v>96.27</v>
      </c>
    </row>
    <row r="23" spans="1:7" x14ac:dyDescent="0.2">
      <c r="A23" s="42" t="s">
        <v>55</v>
      </c>
      <c r="B23" s="43">
        <v>123</v>
      </c>
      <c r="C23" s="43">
        <v>154</v>
      </c>
      <c r="D23" s="44">
        <v>79.87</v>
      </c>
      <c r="E23" s="43">
        <v>1478</v>
      </c>
      <c r="F23" s="43">
        <v>1716</v>
      </c>
      <c r="G23" s="44">
        <v>86.13</v>
      </c>
    </row>
    <row r="24" spans="1:7" x14ac:dyDescent="0.2">
      <c r="A24" s="42" t="s">
        <v>29</v>
      </c>
      <c r="B24" s="43">
        <v>82</v>
      </c>
      <c r="C24" s="43">
        <v>269</v>
      </c>
      <c r="D24" s="44">
        <v>30.48</v>
      </c>
      <c r="E24" s="43">
        <v>1406</v>
      </c>
      <c r="F24" s="43">
        <v>1559</v>
      </c>
      <c r="G24" s="44">
        <v>90.19</v>
      </c>
    </row>
    <row r="25" spans="1:7" x14ac:dyDescent="0.2">
      <c r="A25" s="42" t="s">
        <v>37</v>
      </c>
      <c r="B25" s="43">
        <v>143</v>
      </c>
      <c r="C25" s="43">
        <v>185</v>
      </c>
      <c r="D25" s="44">
        <v>77.3</v>
      </c>
      <c r="E25" s="43">
        <v>1298</v>
      </c>
      <c r="F25" s="43">
        <v>1527</v>
      </c>
      <c r="G25" s="44">
        <v>85</v>
      </c>
    </row>
    <row r="26" spans="1:7" x14ac:dyDescent="0.2">
      <c r="A26" s="42" t="s">
        <v>24</v>
      </c>
      <c r="B26" s="43">
        <v>63</v>
      </c>
      <c r="C26" s="43">
        <v>121</v>
      </c>
      <c r="D26" s="44">
        <v>52.07</v>
      </c>
      <c r="E26" s="43">
        <v>1039</v>
      </c>
      <c r="F26" s="43">
        <v>1200</v>
      </c>
      <c r="G26" s="44">
        <v>86.58</v>
      </c>
    </row>
    <row r="27" spans="1:7" x14ac:dyDescent="0.2">
      <c r="A27" s="42" t="s">
        <v>19</v>
      </c>
      <c r="B27" s="43">
        <v>135</v>
      </c>
      <c r="C27" s="43">
        <v>157</v>
      </c>
      <c r="D27" s="44">
        <v>85.99</v>
      </c>
      <c r="E27" s="43">
        <v>862</v>
      </c>
      <c r="F27" s="43">
        <v>942</v>
      </c>
      <c r="G27" s="44">
        <v>91.51</v>
      </c>
    </row>
    <row r="28" spans="1:7" x14ac:dyDescent="0.2">
      <c r="A28" s="42" t="s">
        <v>26</v>
      </c>
      <c r="B28" s="43">
        <v>46</v>
      </c>
      <c r="C28" s="43">
        <v>23</v>
      </c>
      <c r="D28" s="44">
        <v>200</v>
      </c>
      <c r="E28" s="43">
        <v>782</v>
      </c>
      <c r="F28" s="43">
        <v>830</v>
      </c>
      <c r="G28" s="44">
        <v>94.22</v>
      </c>
    </row>
    <row r="29" spans="1:7" x14ac:dyDescent="0.2">
      <c r="A29" s="42" t="s">
        <v>28</v>
      </c>
      <c r="B29" s="43">
        <v>20</v>
      </c>
      <c r="C29" s="43">
        <v>29</v>
      </c>
      <c r="D29" s="44">
        <v>68.97</v>
      </c>
      <c r="E29" s="43">
        <v>504</v>
      </c>
      <c r="F29" s="43">
        <v>519</v>
      </c>
      <c r="G29" s="44">
        <v>97.11</v>
      </c>
    </row>
    <row r="30" spans="1:7" x14ac:dyDescent="0.2">
      <c r="A30" s="42" t="s">
        <v>38</v>
      </c>
      <c r="B30" s="43">
        <v>4</v>
      </c>
      <c r="C30" s="43">
        <v>37</v>
      </c>
      <c r="D30" s="44">
        <v>10.81</v>
      </c>
      <c r="E30" s="43">
        <v>501</v>
      </c>
      <c r="F30" s="43">
        <v>577</v>
      </c>
      <c r="G30" s="44">
        <v>86.83</v>
      </c>
    </row>
    <row r="31" spans="1:7" x14ac:dyDescent="0.2">
      <c r="A31" s="42" t="s">
        <v>40</v>
      </c>
      <c r="B31" s="43">
        <v>20</v>
      </c>
      <c r="C31" s="43">
        <v>31</v>
      </c>
      <c r="D31" s="44">
        <v>64.52</v>
      </c>
      <c r="E31" s="43">
        <v>499</v>
      </c>
      <c r="F31" s="43">
        <v>573</v>
      </c>
      <c r="G31" s="44">
        <v>87.09</v>
      </c>
    </row>
    <row r="32" spans="1:7" x14ac:dyDescent="0.2">
      <c r="A32" s="42" t="s">
        <v>34</v>
      </c>
      <c r="B32" s="43">
        <v>10</v>
      </c>
      <c r="C32" s="43">
        <v>37</v>
      </c>
      <c r="D32" s="44">
        <v>27.03</v>
      </c>
      <c r="E32" s="43">
        <v>428</v>
      </c>
      <c r="F32" s="43">
        <v>554</v>
      </c>
      <c r="G32" s="44">
        <v>77.260000000000005</v>
      </c>
    </row>
    <row r="33" spans="1:7" x14ac:dyDescent="0.2">
      <c r="A33" s="42" t="s">
        <v>48</v>
      </c>
      <c r="B33" s="43">
        <v>24</v>
      </c>
      <c r="C33" s="43">
        <v>39</v>
      </c>
      <c r="D33" s="44">
        <v>61.54</v>
      </c>
      <c r="E33" s="43">
        <v>423</v>
      </c>
      <c r="F33" s="43">
        <v>505</v>
      </c>
      <c r="G33" s="44">
        <v>83.76</v>
      </c>
    </row>
    <row r="34" spans="1:7" x14ac:dyDescent="0.2">
      <c r="A34" s="42" t="s">
        <v>39</v>
      </c>
      <c r="B34" s="43">
        <v>7</v>
      </c>
      <c r="C34" s="43">
        <v>22</v>
      </c>
      <c r="D34" s="44">
        <v>31.82</v>
      </c>
      <c r="E34" s="43">
        <v>313</v>
      </c>
      <c r="F34" s="43">
        <v>340</v>
      </c>
      <c r="G34" s="44">
        <v>92.06</v>
      </c>
    </row>
    <row r="35" spans="1:7" x14ac:dyDescent="0.2">
      <c r="A35" s="42" t="s">
        <v>33</v>
      </c>
      <c r="B35" s="43">
        <v>6</v>
      </c>
      <c r="C35" s="43">
        <v>25</v>
      </c>
      <c r="D35" s="44">
        <v>24</v>
      </c>
      <c r="E35" s="43">
        <v>249</v>
      </c>
      <c r="F35" s="43">
        <v>313</v>
      </c>
      <c r="G35" s="44">
        <v>79.55</v>
      </c>
    </row>
    <row r="36" spans="1:7" x14ac:dyDescent="0.2">
      <c r="A36" s="42" t="s">
        <v>27</v>
      </c>
      <c r="B36" s="43">
        <v>4</v>
      </c>
      <c r="C36" s="43">
        <v>12</v>
      </c>
      <c r="D36" s="44">
        <v>33.33</v>
      </c>
      <c r="E36" s="43">
        <v>217</v>
      </c>
      <c r="F36" s="43">
        <v>259</v>
      </c>
      <c r="G36" s="44">
        <v>83.78</v>
      </c>
    </row>
    <row r="37" spans="1:7" x14ac:dyDescent="0.2">
      <c r="A37" s="42" t="s">
        <v>22</v>
      </c>
      <c r="B37" s="43">
        <v>39</v>
      </c>
      <c r="C37" s="43">
        <v>61</v>
      </c>
      <c r="D37" s="44">
        <v>63.93</v>
      </c>
      <c r="E37" s="43">
        <f>193+35</f>
        <v>228</v>
      </c>
      <c r="F37" s="43">
        <f>246+53</f>
        <v>299</v>
      </c>
      <c r="G37" s="44">
        <v>78.459999999999994</v>
      </c>
    </row>
    <row r="38" spans="1:7" x14ac:dyDescent="0.2">
      <c r="A38" s="42" t="s">
        <v>36</v>
      </c>
      <c r="B38" s="43">
        <v>64</v>
      </c>
      <c r="C38" s="43">
        <v>80</v>
      </c>
      <c r="D38" s="44">
        <v>80</v>
      </c>
      <c r="E38" s="43">
        <v>156</v>
      </c>
      <c r="F38" s="43">
        <v>201</v>
      </c>
      <c r="G38" s="44">
        <v>77.61</v>
      </c>
    </row>
    <row r="39" spans="1:7" x14ac:dyDescent="0.2">
      <c r="A39" s="42" t="s">
        <v>41</v>
      </c>
      <c r="B39" s="43">
        <v>22</v>
      </c>
      <c r="C39" s="43">
        <v>18</v>
      </c>
      <c r="D39" s="44">
        <v>122.22</v>
      </c>
      <c r="E39" s="43">
        <v>88</v>
      </c>
      <c r="F39" s="43">
        <v>101</v>
      </c>
      <c r="G39" s="44">
        <v>87.13</v>
      </c>
    </row>
    <row r="40" spans="1:7" x14ac:dyDescent="0.2">
      <c r="A40" s="42" t="s">
        <v>30</v>
      </c>
      <c r="B40" s="43">
        <v>10</v>
      </c>
      <c r="C40" s="43">
        <v>24</v>
      </c>
      <c r="D40" s="44">
        <v>41.67</v>
      </c>
      <c r="E40" s="43">
        <v>68</v>
      </c>
      <c r="F40" s="43">
        <v>85</v>
      </c>
      <c r="G40" s="44">
        <v>80</v>
      </c>
    </row>
    <row r="42" spans="1:7" x14ac:dyDescent="0.2">
      <c r="A42" s="46" t="s">
        <v>42</v>
      </c>
      <c r="B42" s="47">
        <f>SUBTOTAL(109,B9:B40)</f>
        <v>17217</v>
      </c>
      <c r="C42" s="47">
        <f>SUBTOTAL(109,C9:C40)</f>
        <v>26140</v>
      </c>
      <c r="D42" s="48">
        <f>IFERROR(SUM(B1:B40)/SUM(C1:C40)*100, 0)</f>
        <v>65.864575363427704</v>
      </c>
      <c r="E42" s="47">
        <f>SUBTOTAL(109,E9:E40)</f>
        <v>133930</v>
      </c>
      <c r="F42" s="47">
        <f>SUBTOTAL(109,F9:F40)</f>
        <v>145198</v>
      </c>
      <c r="G42" s="48">
        <f>IFERROR(SUM(E1:E40)/SUM(F1:F40)*100, 0)</f>
        <v>92.239562528409479</v>
      </c>
    </row>
  </sheetData>
  <pageMargins left="0.35433070866141736" right="0" top="0.98425196850393704" bottom="0.98425196850393704" header="0.51181102362204722" footer="0.51181102362204722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EC051-F4E4-4138-9DFC-1711488CA552}">
  <dimension ref="A1:G42"/>
  <sheetViews>
    <sheetView workbookViewId="0">
      <pane ySplit="8" topLeftCell="A21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7.140625" style="42" customWidth="1"/>
    <col min="2" max="2" width="8.28515625" style="42" customWidth="1"/>
    <col min="3" max="3" width="11.28515625" style="42" customWidth="1"/>
    <col min="4" max="4" width="8.7109375" style="42" customWidth="1"/>
    <col min="5" max="5" width="8.5703125" style="42" customWidth="1"/>
    <col min="6" max="6" width="11.42578125" style="42" customWidth="1"/>
    <col min="7" max="7" width="8" style="42" customWidth="1"/>
    <col min="8" max="16384" width="9.140625" style="42"/>
  </cols>
  <sheetData>
    <row r="1" spans="1:7" x14ac:dyDescent="0.2">
      <c r="A1" s="42" t="s">
        <v>0</v>
      </c>
    </row>
    <row r="2" spans="1:7" x14ac:dyDescent="0.2">
      <c r="A2" s="42" t="s">
        <v>1</v>
      </c>
    </row>
    <row r="3" spans="1:7" x14ac:dyDescent="0.2">
      <c r="A3" s="42" t="s">
        <v>120</v>
      </c>
    </row>
    <row r="4" spans="1:7" x14ac:dyDescent="0.2">
      <c r="A4" s="42" t="s">
        <v>121</v>
      </c>
    </row>
    <row r="5" spans="1:7" x14ac:dyDescent="0.2">
      <c r="A5" s="42" t="s">
        <v>4</v>
      </c>
    </row>
    <row r="6" spans="1:7" x14ac:dyDescent="0.2">
      <c r="A6" s="41" t="s">
        <v>122</v>
      </c>
    </row>
    <row r="7" spans="1:7" x14ac:dyDescent="0.2">
      <c r="B7" s="43"/>
      <c r="C7" s="43"/>
      <c r="D7" s="44"/>
      <c r="E7" s="43"/>
      <c r="F7" s="43"/>
      <c r="G7" s="44"/>
    </row>
    <row r="8" spans="1:7" ht="38.25" customHeight="1" x14ac:dyDescent="0.2">
      <c r="A8" s="45" t="s">
        <v>5</v>
      </c>
      <c r="B8" s="49" t="s">
        <v>6</v>
      </c>
      <c r="C8" s="49" t="s">
        <v>7</v>
      </c>
      <c r="D8" s="50" t="s">
        <v>8</v>
      </c>
      <c r="E8" s="49" t="s">
        <v>9</v>
      </c>
      <c r="F8" s="49" t="s">
        <v>10</v>
      </c>
      <c r="G8" s="50" t="s">
        <v>11</v>
      </c>
    </row>
    <row r="9" spans="1:7" x14ac:dyDescent="0.2">
      <c r="A9" s="42" t="s">
        <v>12</v>
      </c>
      <c r="B9" s="43">
        <v>4191</v>
      </c>
      <c r="C9" s="43">
        <v>4503</v>
      </c>
      <c r="D9" s="44">
        <v>93.07</v>
      </c>
      <c r="E9" s="43">
        <v>25086</v>
      </c>
      <c r="F9" s="43">
        <v>26092</v>
      </c>
      <c r="G9" s="44">
        <v>96.14</v>
      </c>
    </row>
    <row r="10" spans="1:7" x14ac:dyDescent="0.2">
      <c r="A10" s="42" t="s">
        <v>13</v>
      </c>
      <c r="B10" s="43">
        <v>3724</v>
      </c>
      <c r="C10" s="43">
        <v>3567</v>
      </c>
      <c r="D10" s="44">
        <v>104.4</v>
      </c>
      <c r="E10" s="43">
        <v>21404</v>
      </c>
      <c r="F10" s="43">
        <v>20588</v>
      </c>
      <c r="G10" s="44">
        <v>103.96</v>
      </c>
    </row>
    <row r="11" spans="1:7" x14ac:dyDescent="0.2">
      <c r="A11" s="42" t="s">
        <v>17</v>
      </c>
      <c r="B11" s="43">
        <v>4273</v>
      </c>
      <c r="C11" s="43">
        <v>3615</v>
      </c>
      <c r="D11" s="44">
        <v>118.2</v>
      </c>
      <c r="E11" s="43">
        <v>19661</v>
      </c>
      <c r="F11" s="43">
        <v>17594</v>
      </c>
      <c r="G11" s="44">
        <v>111.75</v>
      </c>
    </row>
    <row r="12" spans="1:7" x14ac:dyDescent="0.2">
      <c r="A12" s="42" t="s">
        <v>18</v>
      </c>
      <c r="B12" s="43">
        <v>3082</v>
      </c>
      <c r="C12" s="43">
        <v>2765</v>
      </c>
      <c r="D12" s="44">
        <v>111.46</v>
      </c>
      <c r="E12" s="43">
        <v>17972</v>
      </c>
      <c r="F12" s="43">
        <v>17721</v>
      </c>
      <c r="G12" s="44">
        <v>101.42</v>
      </c>
    </row>
    <row r="13" spans="1:7" x14ac:dyDescent="0.2">
      <c r="A13" s="42" t="s">
        <v>25</v>
      </c>
      <c r="B13" s="43">
        <v>1370</v>
      </c>
      <c r="C13" s="43">
        <v>1475</v>
      </c>
      <c r="D13" s="44">
        <v>92.88</v>
      </c>
      <c r="E13" s="43">
        <v>15271</v>
      </c>
      <c r="F13" s="43">
        <v>14987</v>
      </c>
      <c r="G13" s="44">
        <v>101.89</v>
      </c>
    </row>
    <row r="14" spans="1:7" x14ac:dyDescent="0.2">
      <c r="A14" s="42" t="s">
        <v>21</v>
      </c>
      <c r="B14" s="43">
        <v>2070</v>
      </c>
      <c r="C14" s="43">
        <v>1783</v>
      </c>
      <c r="D14" s="44">
        <v>116.1</v>
      </c>
      <c r="E14" s="43">
        <v>13376</v>
      </c>
      <c r="F14" s="43">
        <v>12309</v>
      </c>
      <c r="G14" s="44">
        <v>108.67</v>
      </c>
    </row>
    <row r="15" spans="1:7" x14ac:dyDescent="0.2">
      <c r="A15" s="42" t="s">
        <v>15</v>
      </c>
      <c r="B15" s="43">
        <v>2684</v>
      </c>
      <c r="C15" s="43">
        <v>2069</v>
      </c>
      <c r="D15" s="44">
        <v>129.72</v>
      </c>
      <c r="E15" s="43">
        <v>11397</v>
      </c>
      <c r="F15" s="43">
        <v>10344</v>
      </c>
      <c r="G15" s="44">
        <v>110.18</v>
      </c>
    </row>
    <row r="16" spans="1:7" x14ac:dyDescent="0.2">
      <c r="A16" s="42" t="s">
        <v>14</v>
      </c>
      <c r="B16" s="43">
        <v>1414</v>
      </c>
      <c r="C16" s="43">
        <v>1382</v>
      </c>
      <c r="D16" s="44">
        <v>102.32</v>
      </c>
      <c r="E16" s="43">
        <v>10979</v>
      </c>
      <c r="F16" s="43">
        <v>11456</v>
      </c>
      <c r="G16" s="44">
        <v>95.84</v>
      </c>
    </row>
    <row r="17" spans="1:7" x14ac:dyDescent="0.2">
      <c r="A17" s="42" t="s">
        <v>16</v>
      </c>
      <c r="B17" s="43">
        <v>1547</v>
      </c>
      <c r="C17" s="43">
        <v>1415</v>
      </c>
      <c r="D17" s="44">
        <v>109.33</v>
      </c>
      <c r="E17" s="43">
        <v>8567</v>
      </c>
      <c r="F17" s="43">
        <v>8420</v>
      </c>
      <c r="G17" s="44">
        <v>101.75</v>
      </c>
    </row>
    <row r="18" spans="1:7" x14ac:dyDescent="0.2">
      <c r="A18" s="42" t="s">
        <v>31</v>
      </c>
      <c r="B18" s="43">
        <v>1456</v>
      </c>
      <c r="C18" s="43">
        <v>1501</v>
      </c>
      <c r="D18" s="44">
        <v>97</v>
      </c>
      <c r="E18" s="43">
        <v>8464</v>
      </c>
      <c r="F18" s="43">
        <v>7754</v>
      </c>
      <c r="G18" s="44">
        <v>109.16</v>
      </c>
    </row>
    <row r="19" spans="1:7" x14ac:dyDescent="0.2">
      <c r="A19" s="42" t="s">
        <v>20</v>
      </c>
      <c r="B19" s="43">
        <v>1453</v>
      </c>
      <c r="C19" s="43">
        <v>1257</v>
      </c>
      <c r="D19" s="44">
        <v>115.59</v>
      </c>
      <c r="E19" s="43">
        <v>8150</v>
      </c>
      <c r="F19" s="43">
        <v>7702</v>
      </c>
      <c r="G19" s="44">
        <v>105.82</v>
      </c>
    </row>
    <row r="20" spans="1:7" x14ac:dyDescent="0.2">
      <c r="A20" s="42" t="s">
        <v>35</v>
      </c>
      <c r="B20" s="43">
        <v>761</v>
      </c>
      <c r="C20" s="43">
        <v>841</v>
      </c>
      <c r="D20" s="44">
        <v>90.49</v>
      </c>
      <c r="E20" s="43">
        <v>4967</v>
      </c>
      <c r="F20" s="43">
        <v>4734</v>
      </c>
      <c r="G20" s="44">
        <v>104.92</v>
      </c>
    </row>
    <row r="21" spans="1:7" x14ac:dyDescent="0.2">
      <c r="A21" s="42" t="s">
        <v>23</v>
      </c>
      <c r="B21" s="43">
        <v>423</v>
      </c>
      <c r="C21" s="43">
        <v>491</v>
      </c>
      <c r="D21" s="44">
        <v>86.15</v>
      </c>
      <c r="E21" s="43">
        <v>3986</v>
      </c>
      <c r="F21" s="43">
        <v>4031</v>
      </c>
      <c r="G21" s="44">
        <v>98.88</v>
      </c>
    </row>
    <row r="22" spans="1:7" x14ac:dyDescent="0.2">
      <c r="A22" s="42" t="s">
        <v>32</v>
      </c>
      <c r="B22" s="43">
        <v>426</v>
      </c>
      <c r="C22" s="43">
        <v>370</v>
      </c>
      <c r="D22" s="44">
        <v>115.14</v>
      </c>
      <c r="E22" s="43">
        <v>2846</v>
      </c>
      <c r="F22" s="43">
        <v>2512</v>
      </c>
      <c r="G22" s="44">
        <v>113.3</v>
      </c>
    </row>
    <row r="23" spans="1:7" x14ac:dyDescent="0.2">
      <c r="A23" s="51" t="s">
        <v>43</v>
      </c>
      <c r="B23" s="43">
        <v>167</v>
      </c>
      <c r="C23" s="43">
        <v>146</v>
      </c>
      <c r="D23" s="44">
        <v>114.38</v>
      </c>
      <c r="E23" s="43">
        <v>2181</v>
      </c>
      <c r="F23" s="43">
        <v>2011</v>
      </c>
      <c r="G23" s="44">
        <v>108.45</v>
      </c>
    </row>
    <row r="24" spans="1:7" x14ac:dyDescent="0.2">
      <c r="A24" s="42" t="s">
        <v>29</v>
      </c>
      <c r="B24" s="43">
        <v>157</v>
      </c>
      <c r="C24" s="43">
        <v>201</v>
      </c>
      <c r="D24" s="44">
        <v>78.11</v>
      </c>
      <c r="E24" s="43">
        <v>2126</v>
      </c>
      <c r="F24" s="43">
        <v>2119</v>
      </c>
      <c r="G24" s="44">
        <v>100.33</v>
      </c>
    </row>
    <row r="25" spans="1:7" x14ac:dyDescent="0.2">
      <c r="A25" s="42" t="s">
        <v>37</v>
      </c>
      <c r="B25" s="43">
        <v>257</v>
      </c>
      <c r="C25" s="43">
        <v>239</v>
      </c>
      <c r="D25" s="44">
        <v>107.53</v>
      </c>
      <c r="E25" s="43">
        <v>1981</v>
      </c>
      <c r="F25" s="43">
        <v>2096</v>
      </c>
      <c r="G25" s="44">
        <v>94.51</v>
      </c>
    </row>
    <row r="26" spans="1:7" x14ac:dyDescent="0.2">
      <c r="A26" s="42" t="s">
        <v>24</v>
      </c>
      <c r="B26" s="43">
        <v>174</v>
      </c>
      <c r="C26" s="43">
        <v>245</v>
      </c>
      <c r="D26" s="44">
        <v>71.02</v>
      </c>
      <c r="E26" s="43">
        <v>1753</v>
      </c>
      <c r="F26" s="43">
        <v>1939</v>
      </c>
      <c r="G26" s="44">
        <v>90.41</v>
      </c>
    </row>
    <row r="27" spans="1:7" x14ac:dyDescent="0.2">
      <c r="A27" s="42" t="s">
        <v>19</v>
      </c>
      <c r="B27" s="43">
        <v>255</v>
      </c>
      <c r="C27" s="43">
        <v>279</v>
      </c>
      <c r="D27" s="44">
        <v>91.4</v>
      </c>
      <c r="E27" s="43">
        <v>1286</v>
      </c>
      <c r="F27" s="43">
        <v>1180</v>
      </c>
      <c r="G27" s="44">
        <v>108.98</v>
      </c>
    </row>
    <row r="28" spans="1:7" x14ac:dyDescent="0.2">
      <c r="A28" s="42" t="s">
        <v>26</v>
      </c>
      <c r="B28" s="43">
        <v>93</v>
      </c>
      <c r="C28" s="43">
        <v>58</v>
      </c>
      <c r="D28" s="44">
        <v>160.34</v>
      </c>
      <c r="E28" s="43">
        <v>1163</v>
      </c>
      <c r="F28" s="43">
        <v>1073</v>
      </c>
      <c r="G28" s="44">
        <v>108.39</v>
      </c>
    </row>
    <row r="29" spans="1:7" x14ac:dyDescent="0.2">
      <c r="A29" s="42" t="s">
        <v>40</v>
      </c>
      <c r="B29" s="43">
        <v>56</v>
      </c>
      <c r="C29" s="43">
        <v>79</v>
      </c>
      <c r="D29" s="44">
        <v>70.89</v>
      </c>
      <c r="E29" s="43">
        <v>834</v>
      </c>
      <c r="F29" s="43">
        <v>856</v>
      </c>
      <c r="G29" s="44">
        <v>97.43</v>
      </c>
    </row>
    <row r="30" spans="1:7" x14ac:dyDescent="0.2">
      <c r="A30" s="42" t="s">
        <v>38</v>
      </c>
      <c r="B30" s="43">
        <v>44</v>
      </c>
      <c r="C30" s="43">
        <v>39</v>
      </c>
      <c r="D30" s="44">
        <v>112.82</v>
      </c>
      <c r="E30" s="43">
        <v>789</v>
      </c>
      <c r="F30" s="43">
        <v>747</v>
      </c>
      <c r="G30" s="44">
        <v>105.62</v>
      </c>
    </row>
    <row r="31" spans="1:7" x14ac:dyDescent="0.2">
      <c r="A31" s="42" t="s">
        <v>34</v>
      </c>
      <c r="B31" s="43">
        <v>84</v>
      </c>
      <c r="C31" s="43">
        <v>58</v>
      </c>
      <c r="D31" s="44">
        <v>144.83000000000001</v>
      </c>
      <c r="E31" s="43">
        <v>706</v>
      </c>
      <c r="F31" s="43">
        <v>622</v>
      </c>
      <c r="G31" s="44">
        <v>113.5</v>
      </c>
    </row>
    <row r="32" spans="1:7" x14ac:dyDescent="0.2">
      <c r="A32" s="42" t="s">
        <v>28</v>
      </c>
      <c r="B32" s="43">
        <v>28</v>
      </c>
      <c r="C32" s="43">
        <v>47</v>
      </c>
      <c r="D32" s="44">
        <v>59.57</v>
      </c>
      <c r="E32" s="43">
        <v>686</v>
      </c>
      <c r="F32" s="43">
        <v>694</v>
      </c>
      <c r="G32" s="44">
        <v>98.85</v>
      </c>
    </row>
    <row r="33" spans="1:7" x14ac:dyDescent="0.2">
      <c r="A33" s="42" t="s">
        <v>48</v>
      </c>
      <c r="B33" s="43">
        <v>38</v>
      </c>
      <c r="C33" s="43">
        <v>57</v>
      </c>
      <c r="D33" s="44">
        <v>66.67</v>
      </c>
      <c r="E33" s="43">
        <v>601</v>
      </c>
      <c r="F33" s="43">
        <v>615</v>
      </c>
      <c r="G33" s="44">
        <v>97.72</v>
      </c>
    </row>
    <row r="34" spans="1:7" x14ac:dyDescent="0.2">
      <c r="A34" s="42" t="s">
        <v>39</v>
      </c>
      <c r="B34" s="43">
        <v>49</v>
      </c>
      <c r="C34" s="43">
        <v>44</v>
      </c>
      <c r="D34" s="44">
        <v>111.36</v>
      </c>
      <c r="E34" s="43">
        <v>486</v>
      </c>
      <c r="F34" s="43">
        <v>419</v>
      </c>
      <c r="G34" s="44">
        <v>115.99</v>
      </c>
    </row>
    <row r="35" spans="1:7" x14ac:dyDescent="0.2">
      <c r="A35" s="42" t="s">
        <v>33</v>
      </c>
      <c r="B35" s="43">
        <v>33</v>
      </c>
      <c r="C35" s="43">
        <v>23</v>
      </c>
      <c r="D35" s="44">
        <v>143.47999999999999</v>
      </c>
      <c r="E35" s="43">
        <v>384</v>
      </c>
      <c r="F35" s="43">
        <v>453</v>
      </c>
      <c r="G35" s="44">
        <v>84.77</v>
      </c>
    </row>
    <row r="36" spans="1:7" x14ac:dyDescent="0.2">
      <c r="A36" s="42" t="s">
        <v>27</v>
      </c>
      <c r="B36" s="43">
        <v>34</v>
      </c>
      <c r="C36" s="43">
        <v>24</v>
      </c>
      <c r="D36" s="44">
        <v>141.66999999999999</v>
      </c>
      <c r="E36" s="43">
        <v>291</v>
      </c>
      <c r="F36" s="43">
        <v>328</v>
      </c>
      <c r="G36" s="44">
        <v>88.72</v>
      </c>
    </row>
    <row r="37" spans="1:7" x14ac:dyDescent="0.2">
      <c r="A37" s="42" t="s">
        <v>22</v>
      </c>
      <c r="B37" s="43">
        <f>45+2</f>
        <v>47</v>
      </c>
      <c r="C37" s="43">
        <v>101</v>
      </c>
      <c r="D37" s="44">
        <v>44.55</v>
      </c>
      <c r="E37" s="43">
        <f>223+24</f>
        <v>247</v>
      </c>
      <c r="F37" s="43">
        <f>260+16</f>
        <v>276</v>
      </c>
      <c r="G37" s="44">
        <v>85.77</v>
      </c>
    </row>
    <row r="38" spans="1:7" x14ac:dyDescent="0.2">
      <c r="A38" s="42" t="s">
        <v>36</v>
      </c>
      <c r="B38" s="43">
        <v>91</v>
      </c>
      <c r="C38" s="43">
        <v>76</v>
      </c>
      <c r="D38" s="44">
        <v>119.74</v>
      </c>
      <c r="E38" s="43">
        <v>193</v>
      </c>
      <c r="F38" s="43">
        <v>206</v>
      </c>
      <c r="G38" s="44">
        <v>93.69</v>
      </c>
    </row>
    <row r="39" spans="1:7" x14ac:dyDescent="0.2">
      <c r="A39" s="42" t="s">
        <v>41</v>
      </c>
      <c r="B39" s="43">
        <v>48</v>
      </c>
      <c r="C39" s="43">
        <v>28</v>
      </c>
      <c r="D39" s="44">
        <v>171.43</v>
      </c>
      <c r="E39" s="43">
        <v>163</v>
      </c>
      <c r="F39" s="43">
        <v>141</v>
      </c>
      <c r="G39" s="44">
        <v>115.6</v>
      </c>
    </row>
    <row r="40" spans="1:7" x14ac:dyDescent="0.2">
      <c r="A40" s="42" t="s">
        <v>30</v>
      </c>
      <c r="B40" s="43">
        <v>21</v>
      </c>
      <c r="C40" s="43">
        <v>34</v>
      </c>
      <c r="D40" s="44">
        <v>61.76</v>
      </c>
      <c r="E40" s="43">
        <v>106</v>
      </c>
      <c r="F40" s="43">
        <v>156</v>
      </c>
      <c r="G40" s="44">
        <v>67.95</v>
      </c>
    </row>
    <row r="42" spans="1:7" x14ac:dyDescent="0.2">
      <c r="A42" s="46" t="s">
        <v>42</v>
      </c>
      <c r="B42" s="47">
        <f>SUBTOTAL(109,B9:B40)</f>
        <v>30550</v>
      </c>
      <c r="C42" s="47">
        <f>SUBTOTAL(109,C9:C40)</f>
        <v>28812</v>
      </c>
      <c r="D42" s="48">
        <f>IFERROR(SUM(B1:B40)/SUM(C1:C40)*100, 0)</f>
        <v>106.0322088018881</v>
      </c>
      <c r="E42" s="47">
        <f>SUBTOTAL(109,E9:E40)</f>
        <v>188102</v>
      </c>
      <c r="F42" s="47">
        <f>SUBTOTAL(109,F9:F40)</f>
        <v>182175</v>
      </c>
      <c r="G42" s="48">
        <f>IFERROR(SUM(E1:E40)/SUM(F1:F40)*100, 0)</f>
        <v>103.25346507479071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70718-AB97-4D2F-BBC6-32E1FEDA6925}">
  <dimension ref="A1:G42"/>
  <sheetViews>
    <sheetView workbookViewId="0">
      <pane ySplit="8" topLeftCell="A9" activePane="bottomLeft" state="frozen"/>
      <selection pane="bottomLeft" activeCell="A8" sqref="A8"/>
    </sheetView>
  </sheetViews>
  <sheetFormatPr defaultColWidth="9.140625" defaultRowHeight="12.75" customHeight="1" x14ac:dyDescent="0.2"/>
  <cols>
    <col min="1" max="1" width="39.140625" style="42" customWidth="1"/>
    <col min="2" max="2" width="9.42578125" style="42" customWidth="1"/>
    <col min="3" max="3" width="12.140625" style="42" customWidth="1"/>
    <col min="4" max="4" width="8.28515625" style="42" customWidth="1"/>
    <col min="5" max="5" width="8.7109375" style="42" customWidth="1"/>
    <col min="6" max="6" width="11.140625" style="42" customWidth="1"/>
    <col min="7" max="7" width="9" style="42" customWidth="1"/>
    <col min="8" max="16384" width="9.140625" style="42"/>
  </cols>
  <sheetData>
    <row r="1" spans="1:7" x14ac:dyDescent="0.2">
      <c r="A1" s="42" t="s">
        <v>0</v>
      </c>
    </row>
    <row r="2" spans="1:7" x14ac:dyDescent="0.2">
      <c r="A2" s="42" t="s">
        <v>1</v>
      </c>
    </row>
    <row r="3" spans="1:7" x14ac:dyDescent="0.2">
      <c r="A3" s="42" t="s">
        <v>120</v>
      </c>
    </row>
    <row r="4" spans="1:7" x14ac:dyDescent="0.2">
      <c r="A4" s="42" t="s">
        <v>123</v>
      </c>
    </row>
    <row r="5" spans="1:7" x14ac:dyDescent="0.2">
      <c r="A5" s="42" t="s">
        <v>4</v>
      </c>
    </row>
    <row r="6" spans="1:7" x14ac:dyDescent="0.2">
      <c r="A6" s="41" t="s">
        <v>124</v>
      </c>
    </row>
    <row r="7" spans="1:7" x14ac:dyDescent="0.2">
      <c r="B7" s="43"/>
      <c r="C7" s="43"/>
      <c r="D7" s="44"/>
      <c r="E7" s="43"/>
      <c r="F7" s="43"/>
      <c r="G7" s="44"/>
    </row>
    <row r="8" spans="1:7" ht="38.25" customHeight="1" x14ac:dyDescent="0.2">
      <c r="A8" s="45" t="s">
        <v>5</v>
      </c>
      <c r="B8" s="49" t="s">
        <v>6</v>
      </c>
      <c r="C8" s="49" t="s">
        <v>7</v>
      </c>
      <c r="D8" s="50" t="s">
        <v>8</v>
      </c>
      <c r="E8" s="49" t="s">
        <v>9</v>
      </c>
      <c r="F8" s="49" t="s">
        <v>10</v>
      </c>
      <c r="G8" s="50" t="s">
        <v>11</v>
      </c>
    </row>
    <row r="9" spans="1:7" x14ac:dyDescent="0.2">
      <c r="A9" s="42" t="s">
        <v>12</v>
      </c>
      <c r="B9" s="43">
        <v>4742</v>
      </c>
      <c r="C9" s="43">
        <v>5027</v>
      </c>
      <c r="D9" s="44">
        <v>94.33</v>
      </c>
      <c r="E9" s="43">
        <v>28159</v>
      </c>
      <c r="F9" s="43">
        <v>29783</v>
      </c>
      <c r="G9" s="44">
        <v>94.55</v>
      </c>
    </row>
    <row r="10" spans="1:7" x14ac:dyDescent="0.2">
      <c r="A10" s="42" t="s">
        <v>13</v>
      </c>
      <c r="B10" s="43">
        <v>4120</v>
      </c>
      <c r="C10" s="43">
        <v>4631</v>
      </c>
      <c r="D10" s="44">
        <v>88.97</v>
      </c>
      <c r="E10" s="43">
        <v>22830</v>
      </c>
      <c r="F10" s="43">
        <v>25009</v>
      </c>
      <c r="G10" s="44">
        <v>91.29</v>
      </c>
    </row>
    <row r="11" spans="1:7" x14ac:dyDescent="0.2">
      <c r="A11" s="42" t="s">
        <v>17</v>
      </c>
      <c r="B11" s="43">
        <v>4053</v>
      </c>
      <c r="C11" s="43">
        <v>3664</v>
      </c>
      <c r="D11" s="44">
        <v>110.62</v>
      </c>
      <c r="E11" s="43">
        <v>22433</v>
      </c>
      <c r="F11" s="43">
        <v>22247</v>
      </c>
      <c r="G11" s="44">
        <v>100.84</v>
      </c>
    </row>
    <row r="12" spans="1:7" x14ac:dyDescent="0.2">
      <c r="A12" s="42" t="s">
        <v>18</v>
      </c>
      <c r="B12" s="43">
        <v>3409</v>
      </c>
      <c r="C12" s="43">
        <v>3601</v>
      </c>
      <c r="D12" s="44">
        <v>94.67</v>
      </c>
      <c r="E12" s="43">
        <v>20879</v>
      </c>
      <c r="F12" s="43">
        <v>23267</v>
      </c>
      <c r="G12" s="44">
        <v>89.74</v>
      </c>
    </row>
    <row r="13" spans="1:7" x14ac:dyDescent="0.2">
      <c r="A13" s="42" t="s">
        <v>25</v>
      </c>
      <c r="B13" s="43">
        <v>1557</v>
      </c>
      <c r="C13" s="43">
        <v>1425</v>
      </c>
      <c r="D13" s="44">
        <v>109.26</v>
      </c>
      <c r="E13" s="43">
        <v>15630</v>
      </c>
      <c r="F13" s="43">
        <v>16775</v>
      </c>
      <c r="G13" s="44">
        <v>93.17</v>
      </c>
    </row>
    <row r="14" spans="1:7" x14ac:dyDescent="0.2">
      <c r="A14" s="42" t="s">
        <v>21</v>
      </c>
      <c r="B14" s="43">
        <v>2049</v>
      </c>
      <c r="C14" s="43">
        <v>2133</v>
      </c>
      <c r="D14" s="44">
        <v>96.06</v>
      </c>
      <c r="E14" s="43">
        <v>14764</v>
      </c>
      <c r="F14" s="43">
        <v>14617</v>
      </c>
      <c r="G14" s="44">
        <v>101.01</v>
      </c>
    </row>
    <row r="15" spans="1:7" x14ac:dyDescent="0.2">
      <c r="A15" s="42" t="s">
        <v>15</v>
      </c>
      <c r="B15" s="43">
        <v>2894</v>
      </c>
      <c r="C15" s="43">
        <v>3169</v>
      </c>
      <c r="D15" s="44">
        <v>91.32</v>
      </c>
      <c r="E15" s="43">
        <v>13361</v>
      </c>
      <c r="F15" s="43">
        <v>14712</v>
      </c>
      <c r="G15" s="44">
        <v>90.82</v>
      </c>
    </row>
    <row r="16" spans="1:7" x14ac:dyDescent="0.2">
      <c r="A16" s="42" t="s">
        <v>14</v>
      </c>
      <c r="B16" s="43">
        <v>1493</v>
      </c>
      <c r="C16" s="43">
        <v>1579</v>
      </c>
      <c r="D16" s="44">
        <v>94.55</v>
      </c>
      <c r="E16" s="43">
        <v>11626</v>
      </c>
      <c r="F16" s="43">
        <v>12153</v>
      </c>
      <c r="G16" s="44">
        <v>95.66</v>
      </c>
    </row>
    <row r="17" spans="1:7" x14ac:dyDescent="0.2">
      <c r="A17" s="42" t="s">
        <v>31</v>
      </c>
      <c r="B17" s="43">
        <v>1234</v>
      </c>
      <c r="C17" s="43">
        <v>1217</v>
      </c>
      <c r="D17" s="44">
        <v>101.4</v>
      </c>
      <c r="E17" s="43">
        <v>9050</v>
      </c>
      <c r="F17" s="43">
        <v>9587</v>
      </c>
      <c r="G17" s="44">
        <v>94.4</v>
      </c>
    </row>
    <row r="18" spans="1:7" x14ac:dyDescent="0.2">
      <c r="A18" s="42" t="s">
        <v>20</v>
      </c>
      <c r="B18" s="43">
        <v>1471</v>
      </c>
      <c r="C18" s="43">
        <v>1606</v>
      </c>
      <c r="D18" s="44">
        <v>91.59</v>
      </c>
      <c r="E18" s="43">
        <v>9046</v>
      </c>
      <c r="F18" s="43">
        <v>9714</v>
      </c>
      <c r="G18" s="44">
        <v>93.12</v>
      </c>
    </row>
    <row r="19" spans="1:7" x14ac:dyDescent="0.2">
      <c r="A19" s="42" t="s">
        <v>16</v>
      </c>
      <c r="B19" s="43">
        <v>1489</v>
      </c>
      <c r="C19" s="43">
        <v>1517</v>
      </c>
      <c r="D19" s="44">
        <v>98.15</v>
      </c>
      <c r="E19" s="43">
        <v>8825</v>
      </c>
      <c r="F19" s="43">
        <v>9290</v>
      </c>
      <c r="G19" s="44">
        <v>94.99</v>
      </c>
    </row>
    <row r="20" spans="1:7" x14ac:dyDescent="0.2">
      <c r="A20" s="42" t="s">
        <v>35</v>
      </c>
      <c r="B20" s="43">
        <v>685</v>
      </c>
      <c r="C20" s="43">
        <v>755</v>
      </c>
      <c r="D20" s="44">
        <v>90.73</v>
      </c>
      <c r="E20" s="43">
        <v>5351</v>
      </c>
      <c r="F20" s="43">
        <v>5330</v>
      </c>
      <c r="G20" s="44">
        <v>100.39</v>
      </c>
    </row>
    <row r="21" spans="1:7" x14ac:dyDescent="0.2">
      <c r="A21" s="42" t="s">
        <v>23</v>
      </c>
      <c r="B21" s="43">
        <v>451</v>
      </c>
      <c r="C21" s="43">
        <v>529</v>
      </c>
      <c r="D21" s="44">
        <v>85.26</v>
      </c>
      <c r="E21" s="43">
        <v>4815</v>
      </c>
      <c r="F21" s="43">
        <v>5365</v>
      </c>
      <c r="G21" s="44">
        <v>89.75</v>
      </c>
    </row>
    <row r="22" spans="1:7" x14ac:dyDescent="0.2">
      <c r="A22" s="42" t="s">
        <v>32</v>
      </c>
      <c r="B22" s="43">
        <v>510</v>
      </c>
      <c r="C22" s="43">
        <v>385</v>
      </c>
      <c r="D22" s="44">
        <v>132.47</v>
      </c>
      <c r="E22" s="43">
        <v>3211</v>
      </c>
      <c r="F22" s="43">
        <v>3005</v>
      </c>
      <c r="G22" s="44">
        <v>106.86</v>
      </c>
    </row>
    <row r="23" spans="1:7" x14ac:dyDescent="0.2">
      <c r="A23" s="42" t="s">
        <v>29</v>
      </c>
      <c r="B23" s="43">
        <v>286</v>
      </c>
      <c r="C23" s="43">
        <v>257</v>
      </c>
      <c r="D23" s="44">
        <v>111.28</v>
      </c>
      <c r="E23" s="43">
        <v>2505</v>
      </c>
      <c r="F23" s="43">
        <v>2618</v>
      </c>
      <c r="G23" s="44">
        <v>95.68</v>
      </c>
    </row>
    <row r="24" spans="1:7" x14ac:dyDescent="0.2">
      <c r="A24" s="42" t="s">
        <v>37</v>
      </c>
      <c r="B24" s="43">
        <v>237</v>
      </c>
      <c r="C24" s="43">
        <v>282</v>
      </c>
      <c r="D24" s="44">
        <v>84.04</v>
      </c>
      <c r="E24" s="43">
        <v>2441</v>
      </c>
      <c r="F24" s="43">
        <v>2687</v>
      </c>
      <c r="G24" s="44">
        <v>90.84</v>
      </c>
    </row>
    <row r="25" spans="1:7" x14ac:dyDescent="0.2">
      <c r="A25" s="42" t="s">
        <v>55</v>
      </c>
      <c r="B25" s="43">
        <v>167</v>
      </c>
      <c r="C25" s="43">
        <v>220</v>
      </c>
      <c r="D25" s="44">
        <v>75.91</v>
      </c>
      <c r="E25" s="43">
        <v>2268</v>
      </c>
      <c r="F25" s="43">
        <v>2523</v>
      </c>
      <c r="G25" s="44">
        <v>89.89</v>
      </c>
    </row>
    <row r="26" spans="1:7" x14ac:dyDescent="0.2">
      <c r="A26" s="42" t="s">
        <v>24</v>
      </c>
      <c r="B26" s="43">
        <v>158</v>
      </c>
      <c r="C26" s="43">
        <v>241</v>
      </c>
      <c r="D26" s="44">
        <v>65.56</v>
      </c>
      <c r="E26" s="43">
        <v>1908</v>
      </c>
      <c r="F26" s="43">
        <v>2422</v>
      </c>
      <c r="G26" s="44">
        <v>78.78</v>
      </c>
    </row>
    <row r="27" spans="1:7" x14ac:dyDescent="0.2">
      <c r="A27" s="42" t="s">
        <v>19</v>
      </c>
      <c r="B27" s="43">
        <v>369</v>
      </c>
      <c r="C27" s="43">
        <v>272</v>
      </c>
      <c r="D27" s="44">
        <v>135.66</v>
      </c>
      <c r="E27" s="43">
        <v>1560</v>
      </c>
      <c r="F27" s="43">
        <v>1737</v>
      </c>
      <c r="G27" s="44">
        <v>89.81</v>
      </c>
    </row>
    <row r="28" spans="1:7" x14ac:dyDescent="0.2">
      <c r="A28" s="42" t="s">
        <v>26</v>
      </c>
      <c r="B28" s="43">
        <v>68</v>
      </c>
      <c r="C28" s="43">
        <v>111</v>
      </c>
      <c r="D28" s="44">
        <v>61.26</v>
      </c>
      <c r="E28" s="43">
        <v>1154</v>
      </c>
      <c r="F28" s="43">
        <v>1332</v>
      </c>
      <c r="G28" s="44">
        <v>86.64</v>
      </c>
    </row>
    <row r="29" spans="1:7" x14ac:dyDescent="0.2">
      <c r="A29" s="42" t="s">
        <v>40</v>
      </c>
      <c r="B29" s="43">
        <v>78</v>
      </c>
      <c r="C29" s="43">
        <v>57</v>
      </c>
      <c r="D29" s="44">
        <v>136.84</v>
      </c>
      <c r="E29" s="43">
        <v>884</v>
      </c>
      <c r="F29" s="43">
        <v>961</v>
      </c>
      <c r="G29" s="44">
        <v>91.99</v>
      </c>
    </row>
    <row r="30" spans="1:7" x14ac:dyDescent="0.2">
      <c r="A30" s="42" t="s">
        <v>38</v>
      </c>
      <c r="B30" s="43">
        <v>41</v>
      </c>
      <c r="C30" s="43">
        <v>38</v>
      </c>
      <c r="D30" s="44">
        <v>107.89</v>
      </c>
      <c r="E30" s="43">
        <v>808</v>
      </c>
      <c r="F30" s="43">
        <v>934</v>
      </c>
      <c r="G30" s="44">
        <v>86.51</v>
      </c>
    </row>
    <row r="31" spans="1:7" x14ac:dyDescent="0.2">
      <c r="A31" s="42" t="s">
        <v>28</v>
      </c>
      <c r="B31" s="43">
        <v>40</v>
      </c>
      <c r="C31" s="43">
        <v>34</v>
      </c>
      <c r="D31" s="44">
        <v>117.65</v>
      </c>
      <c r="E31" s="43">
        <v>749</v>
      </c>
      <c r="F31" s="43">
        <v>778</v>
      </c>
      <c r="G31" s="44">
        <v>96.27</v>
      </c>
    </row>
    <row r="32" spans="1:7" x14ac:dyDescent="0.2">
      <c r="A32" s="42" t="s">
        <v>34</v>
      </c>
      <c r="B32" s="43">
        <v>30</v>
      </c>
      <c r="C32" s="43">
        <v>81</v>
      </c>
      <c r="D32" s="44">
        <v>37.04</v>
      </c>
      <c r="E32" s="43">
        <v>653</v>
      </c>
      <c r="F32" s="43">
        <v>773</v>
      </c>
      <c r="G32" s="44">
        <v>84.48</v>
      </c>
    </row>
    <row r="33" spans="1:7" x14ac:dyDescent="0.2">
      <c r="A33" s="42" t="s">
        <v>48</v>
      </c>
      <c r="B33" s="43">
        <v>45</v>
      </c>
      <c r="C33" s="43">
        <v>59</v>
      </c>
      <c r="D33" s="44">
        <v>76.27</v>
      </c>
      <c r="E33" s="43">
        <v>609</v>
      </c>
      <c r="F33" s="43">
        <v>703</v>
      </c>
      <c r="G33" s="44">
        <v>86.63</v>
      </c>
    </row>
    <row r="34" spans="1:7" x14ac:dyDescent="0.2">
      <c r="A34" s="42" t="s">
        <v>39</v>
      </c>
      <c r="B34" s="43">
        <v>37</v>
      </c>
      <c r="C34" s="43">
        <v>76</v>
      </c>
      <c r="D34" s="44">
        <v>48.68</v>
      </c>
      <c r="E34" s="43">
        <v>488</v>
      </c>
      <c r="F34" s="43">
        <v>580</v>
      </c>
      <c r="G34" s="44">
        <v>84.14</v>
      </c>
    </row>
    <row r="35" spans="1:7" x14ac:dyDescent="0.2">
      <c r="A35" s="42" t="s">
        <v>33</v>
      </c>
      <c r="B35" s="43">
        <v>39</v>
      </c>
      <c r="C35" s="43">
        <v>88</v>
      </c>
      <c r="D35" s="44">
        <v>44.32</v>
      </c>
      <c r="E35" s="43">
        <v>482</v>
      </c>
      <c r="F35" s="43">
        <v>568</v>
      </c>
      <c r="G35" s="44">
        <v>84.86</v>
      </c>
    </row>
    <row r="36" spans="1:7" x14ac:dyDescent="0.2">
      <c r="A36" s="42" t="s">
        <v>27</v>
      </c>
      <c r="B36" s="43">
        <v>19</v>
      </c>
      <c r="C36" s="43">
        <v>35</v>
      </c>
      <c r="D36" s="44">
        <v>54.29</v>
      </c>
      <c r="E36" s="43">
        <v>362</v>
      </c>
      <c r="F36" s="43">
        <v>366</v>
      </c>
      <c r="G36" s="44">
        <v>98.91</v>
      </c>
    </row>
    <row r="37" spans="1:7" x14ac:dyDescent="0.2">
      <c r="A37" s="42" t="s">
        <v>22</v>
      </c>
      <c r="B37" s="43">
        <f>65+1</f>
        <v>66</v>
      </c>
      <c r="C37" s="43">
        <f>74+2</f>
        <v>76</v>
      </c>
      <c r="D37" s="44">
        <v>87.84</v>
      </c>
      <c r="E37" s="43">
        <f>274+14</f>
        <v>288</v>
      </c>
      <c r="F37" s="43">
        <f>307+17</f>
        <v>324</v>
      </c>
      <c r="G37" s="44">
        <v>89.25</v>
      </c>
    </row>
    <row r="38" spans="1:7" x14ac:dyDescent="0.2">
      <c r="A38" s="42" t="s">
        <v>36</v>
      </c>
      <c r="B38" s="43">
        <v>61</v>
      </c>
      <c r="C38" s="43">
        <v>53</v>
      </c>
      <c r="D38" s="44">
        <v>115.09</v>
      </c>
      <c r="E38" s="43">
        <v>177</v>
      </c>
      <c r="F38" s="43">
        <v>220</v>
      </c>
      <c r="G38" s="44">
        <v>80.45</v>
      </c>
    </row>
    <row r="39" spans="1:7" x14ac:dyDescent="0.2">
      <c r="A39" s="42" t="s">
        <v>41</v>
      </c>
      <c r="B39" s="43">
        <v>25</v>
      </c>
      <c r="C39" s="43">
        <v>31</v>
      </c>
      <c r="D39" s="44">
        <v>80.650000000000006</v>
      </c>
      <c r="E39" s="43">
        <v>140</v>
      </c>
      <c r="F39" s="43">
        <v>175</v>
      </c>
      <c r="G39" s="44">
        <v>80</v>
      </c>
    </row>
    <row r="40" spans="1:7" x14ac:dyDescent="0.2">
      <c r="A40" s="42" t="s">
        <v>30</v>
      </c>
      <c r="B40" s="43">
        <v>18</v>
      </c>
      <c r="C40" s="43">
        <v>123</v>
      </c>
      <c r="D40" s="44">
        <v>14.63</v>
      </c>
      <c r="E40" s="43">
        <v>80</v>
      </c>
      <c r="F40" s="43">
        <v>246</v>
      </c>
      <c r="G40" s="44">
        <v>32.520000000000003</v>
      </c>
    </row>
    <row r="42" spans="1:7" x14ac:dyDescent="0.2">
      <c r="A42" s="46" t="s">
        <v>42</v>
      </c>
      <c r="B42" s="47">
        <f>SUBTOTAL(109,B9:B40)</f>
        <v>31941</v>
      </c>
      <c r="C42" s="47">
        <f>SUBTOTAL(109,C9:C40)</f>
        <v>33372</v>
      </c>
      <c r="D42" s="48">
        <f>IFERROR(SUM(B1:B40)/SUM(C1:C40)*100, 0)</f>
        <v>95.711974110032358</v>
      </c>
      <c r="E42" s="47">
        <f>SUBTOTAL(109,E9:E40)</f>
        <v>207536</v>
      </c>
      <c r="F42" s="47">
        <f>SUBTOTAL(109,F9:F40)</f>
        <v>220801</v>
      </c>
      <c r="G42" s="48">
        <f>IFERROR(SUM(E1:E40)/SUM(F1:F40)*100, 0)</f>
        <v>93.992327933297403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E0BAE-6820-475B-A5A6-F4AC3B01865B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7" style="42" customWidth="1"/>
    <col min="2" max="2" width="11.42578125" style="42" customWidth="1"/>
    <col min="3" max="3" width="10.85546875" style="42" customWidth="1"/>
    <col min="4" max="4" width="8.5703125" style="42" customWidth="1"/>
    <col min="5" max="5" width="9.85546875" style="42" customWidth="1"/>
    <col min="6" max="6" width="10.85546875" style="42" customWidth="1"/>
    <col min="7" max="7" width="9.7109375" style="42" customWidth="1"/>
    <col min="8" max="16384" width="9.140625" style="42"/>
  </cols>
  <sheetData>
    <row r="1" spans="1:7" x14ac:dyDescent="0.2">
      <c r="A1" s="42" t="s">
        <v>0</v>
      </c>
    </row>
    <row r="2" spans="1:7" x14ac:dyDescent="0.2">
      <c r="A2" s="42" t="s">
        <v>1</v>
      </c>
    </row>
    <row r="3" spans="1:7" x14ac:dyDescent="0.2">
      <c r="A3" s="42" t="s">
        <v>125</v>
      </c>
    </row>
    <row r="4" spans="1:7" x14ac:dyDescent="0.2">
      <c r="A4" s="42" t="s">
        <v>126</v>
      </c>
    </row>
    <row r="5" spans="1:7" x14ac:dyDescent="0.2">
      <c r="A5" s="42" t="s">
        <v>4</v>
      </c>
    </row>
    <row r="6" spans="1:7" x14ac:dyDescent="0.2">
      <c r="A6" s="41" t="s">
        <v>127</v>
      </c>
    </row>
    <row r="7" spans="1:7" x14ac:dyDescent="0.2">
      <c r="B7" s="43"/>
      <c r="C7" s="43"/>
      <c r="D7" s="44"/>
      <c r="E7" s="43"/>
      <c r="F7" s="43"/>
      <c r="G7" s="44"/>
    </row>
    <row r="8" spans="1:7" ht="41.25" customHeight="1" x14ac:dyDescent="0.2">
      <c r="A8" s="52" t="s">
        <v>5</v>
      </c>
      <c r="B8" s="56" t="s">
        <v>6</v>
      </c>
      <c r="C8" s="56" t="s">
        <v>7</v>
      </c>
      <c r="D8" s="57" t="s">
        <v>8</v>
      </c>
      <c r="E8" s="56" t="s">
        <v>9</v>
      </c>
      <c r="F8" s="56" t="s">
        <v>10</v>
      </c>
      <c r="G8" s="57" t="s">
        <v>11</v>
      </c>
    </row>
    <row r="9" spans="1:7" x14ac:dyDescent="0.2">
      <c r="A9" s="42" t="s">
        <v>12</v>
      </c>
      <c r="B9" s="43">
        <v>1401</v>
      </c>
      <c r="C9" s="43">
        <v>5536</v>
      </c>
      <c r="D9" s="44">
        <v>25.31</v>
      </c>
      <c r="E9" s="43">
        <v>26186</v>
      </c>
      <c r="F9" s="43">
        <v>31863</v>
      </c>
      <c r="G9" s="44">
        <v>82.18</v>
      </c>
    </row>
    <row r="10" spans="1:7" x14ac:dyDescent="0.2">
      <c r="A10" s="42" t="s">
        <v>17</v>
      </c>
      <c r="B10" s="43">
        <v>5119</v>
      </c>
      <c r="C10" s="43">
        <v>4766</v>
      </c>
      <c r="D10" s="44">
        <v>107.41</v>
      </c>
      <c r="E10" s="43">
        <v>24285</v>
      </c>
      <c r="F10" s="43">
        <v>24092</v>
      </c>
      <c r="G10" s="44">
        <v>100.8</v>
      </c>
    </row>
    <row r="11" spans="1:7" x14ac:dyDescent="0.2">
      <c r="A11" s="42" t="s">
        <v>13</v>
      </c>
      <c r="B11" s="43">
        <v>3579</v>
      </c>
      <c r="C11" s="43">
        <v>4895</v>
      </c>
      <c r="D11" s="44">
        <v>73.12</v>
      </c>
      <c r="E11" s="43">
        <v>23151</v>
      </c>
      <c r="F11" s="43">
        <v>26244</v>
      </c>
      <c r="G11" s="44">
        <v>88.21</v>
      </c>
    </row>
    <row r="12" spans="1:7" x14ac:dyDescent="0.2">
      <c r="A12" s="42" t="s">
        <v>18</v>
      </c>
      <c r="B12" s="43">
        <v>2058</v>
      </c>
      <c r="C12" s="43">
        <v>4342</v>
      </c>
      <c r="D12" s="44">
        <v>47.4</v>
      </c>
      <c r="E12" s="43">
        <v>21549</v>
      </c>
      <c r="F12" s="43">
        <v>24693</v>
      </c>
      <c r="G12" s="44">
        <v>87.27</v>
      </c>
    </row>
    <row r="13" spans="1:7" x14ac:dyDescent="0.2">
      <c r="A13" s="42" t="s">
        <v>21</v>
      </c>
      <c r="B13" s="43">
        <v>2024</v>
      </c>
      <c r="C13" s="43">
        <v>2582</v>
      </c>
      <c r="D13" s="44">
        <v>78.39</v>
      </c>
      <c r="E13" s="43">
        <v>15529</v>
      </c>
      <c r="F13" s="43">
        <v>16132</v>
      </c>
      <c r="G13" s="44">
        <v>96.26</v>
      </c>
    </row>
    <row r="14" spans="1:7" x14ac:dyDescent="0.2">
      <c r="A14" s="42" t="s">
        <v>15</v>
      </c>
      <c r="B14" s="43">
        <v>1617</v>
      </c>
      <c r="C14" s="43">
        <v>3643</v>
      </c>
      <c r="D14" s="44">
        <v>44.39</v>
      </c>
      <c r="E14" s="43">
        <v>13950</v>
      </c>
      <c r="F14" s="43">
        <v>16467</v>
      </c>
      <c r="G14" s="44">
        <v>84.71</v>
      </c>
    </row>
    <row r="15" spans="1:7" x14ac:dyDescent="0.2">
      <c r="A15" s="42" t="s">
        <v>25</v>
      </c>
      <c r="B15" s="43">
        <v>249</v>
      </c>
      <c r="C15" s="43">
        <v>2474</v>
      </c>
      <c r="D15" s="44">
        <v>10.06</v>
      </c>
      <c r="E15" s="43">
        <v>13941</v>
      </c>
      <c r="F15" s="43">
        <v>16150</v>
      </c>
      <c r="G15" s="44">
        <v>86.32</v>
      </c>
    </row>
    <row r="16" spans="1:7" x14ac:dyDescent="0.2">
      <c r="A16" s="42" t="s">
        <v>14</v>
      </c>
      <c r="B16" s="43">
        <v>141</v>
      </c>
      <c r="C16" s="43">
        <v>1950</v>
      </c>
      <c r="D16" s="44">
        <v>7.23</v>
      </c>
      <c r="E16" s="43">
        <v>11179</v>
      </c>
      <c r="F16" s="43">
        <v>13123</v>
      </c>
      <c r="G16" s="44">
        <v>85.19</v>
      </c>
    </row>
    <row r="17" spans="1:7" x14ac:dyDescent="0.2">
      <c r="A17" s="42" t="s">
        <v>16</v>
      </c>
      <c r="B17" s="43">
        <v>1709</v>
      </c>
      <c r="C17" s="43">
        <v>1828</v>
      </c>
      <c r="D17" s="44">
        <v>93.49</v>
      </c>
      <c r="E17" s="43">
        <v>9683</v>
      </c>
      <c r="F17" s="43">
        <v>10129</v>
      </c>
      <c r="G17" s="44">
        <v>95.6</v>
      </c>
    </row>
    <row r="18" spans="1:7" x14ac:dyDescent="0.2">
      <c r="A18" s="42" t="s">
        <v>31</v>
      </c>
      <c r="B18" s="43">
        <v>864</v>
      </c>
      <c r="C18" s="43">
        <v>1553</v>
      </c>
      <c r="D18" s="44">
        <v>55.63</v>
      </c>
      <c r="E18" s="43">
        <v>9301</v>
      </c>
      <c r="F18" s="43">
        <v>10418</v>
      </c>
      <c r="G18" s="44">
        <v>89.28</v>
      </c>
    </row>
    <row r="19" spans="1:7" x14ac:dyDescent="0.2">
      <c r="A19" s="42" t="s">
        <v>20</v>
      </c>
      <c r="B19" s="43">
        <v>653</v>
      </c>
      <c r="C19" s="43">
        <v>1948</v>
      </c>
      <c r="D19" s="44">
        <v>33.520000000000003</v>
      </c>
      <c r="E19" s="43">
        <v>8550</v>
      </c>
      <c r="F19" s="43">
        <v>10537</v>
      </c>
      <c r="G19" s="44">
        <v>81.14</v>
      </c>
    </row>
    <row r="20" spans="1:7" x14ac:dyDescent="0.2">
      <c r="A20" s="42" t="s">
        <v>35</v>
      </c>
      <c r="B20" s="43">
        <v>1137</v>
      </c>
      <c r="C20" s="43">
        <v>1020</v>
      </c>
      <c r="D20" s="44">
        <v>111.47</v>
      </c>
      <c r="E20" s="43">
        <v>6224</v>
      </c>
      <c r="F20" s="43">
        <v>6157</v>
      </c>
      <c r="G20" s="44">
        <v>101.09</v>
      </c>
    </row>
    <row r="21" spans="1:7" x14ac:dyDescent="0.2">
      <c r="A21" s="42" t="s">
        <v>23</v>
      </c>
      <c r="B21" s="43">
        <v>489</v>
      </c>
      <c r="C21" s="43">
        <v>614</v>
      </c>
      <c r="D21" s="44">
        <v>79.64</v>
      </c>
      <c r="E21" s="43">
        <v>5502</v>
      </c>
      <c r="F21" s="43">
        <v>6163</v>
      </c>
      <c r="G21" s="44">
        <v>89.27</v>
      </c>
    </row>
    <row r="22" spans="1:7" x14ac:dyDescent="0.2">
      <c r="A22" s="42" t="s">
        <v>32</v>
      </c>
      <c r="B22" s="43">
        <v>77</v>
      </c>
      <c r="C22" s="43">
        <v>476</v>
      </c>
      <c r="D22" s="44">
        <v>16.18</v>
      </c>
      <c r="E22" s="43">
        <v>2750</v>
      </c>
      <c r="F22" s="43">
        <v>3282</v>
      </c>
      <c r="G22" s="44">
        <v>83.79</v>
      </c>
    </row>
    <row r="23" spans="1:7" x14ac:dyDescent="0.2">
      <c r="A23" s="42" t="s">
        <v>37</v>
      </c>
      <c r="B23" s="43">
        <v>297</v>
      </c>
      <c r="C23" s="43">
        <v>434</v>
      </c>
      <c r="D23" s="44">
        <v>68.430000000000007</v>
      </c>
      <c r="E23" s="43">
        <v>2662</v>
      </c>
      <c r="F23" s="43">
        <v>2963</v>
      </c>
      <c r="G23" s="44">
        <v>89.84</v>
      </c>
    </row>
    <row r="24" spans="1:7" x14ac:dyDescent="0.2">
      <c r="A24" s="42" t="s">
        <v>29</v>
      </c>
      <c r="B24" s="43">
        <v>197</v>
      </c>
      <c r="C24" s="43">
        <v>371</v>
      </c>
      <c r="D24" s="44">
        <v>53.1</v>
      </c>
      <c r="E24" s="43">
        <v>2627</v>
      </c>
      <c r="F24" s="43">
        <v>3266</v>
      </c>
      <c r="G24" s="44">
        <v>80.430000000000007</v>
      </c>
    </row>
    <row r="25" spans="1:7" x14ac:dyDescent="0.2">
      <c r="A25" s="51" t="s">
        <v>43</v>
      </c>
      <c r="B25" s="43">
        <v>151</v>
      </c>
      <c r="C25" s="43">
        <v>220</v>
      </c>
      <c r="D25" s="44">
        <v>68.64</v>
      </c>
      <c r="E25" s="43">
        <v>2438</v>
      </c>
      <c r="F25" s="43">
        <v>2889</v>
      </c>
      <c r="G25" s="44">
        <v>84.39</v>
      </c>
    </row>
    <row r="26" spans="1:7" x14ac:dyDescent="0.2">
      <c r="A26" s="42" t="s">
        <v>24</v>
      </c>
      <c r="B26" s="43">
        <v>221</v>
      </c>
      <c r="C26" s="43">
        <v>331</v>
      </c>
      <c r="D26" s="44">
        <v>66.77</v>
      </c>
      <c r="E26" s="43">
        <v>2233</v>
      </c>
      <c r="F26" s="43">
        <v>2656</v>
      </c>
      <c r="G26" s="44">
        <v>84.07</v>
      </c>
    </row>
    <row r="27" spans="1:7" x14ac:dyDescent="0.2">
      <c r="A27" s="42" t="s">
        <v>19</v>
      </c>
      <c r="B27" s="43">
        <v>498</v>
      </c>
      <c r="C27" s="43">
        <v>344</v>
      </c>
      <c r="D27" s="44">
        <v>144.77000000000001</v>
      </c>
      <c r="E27" s="43">
        <v>1891</v>
      </c>
      <c r="F27" s="43">
        <v>1815</v>
      </c>
      <c r="G27" s="44">
        <v>104.19</v>
      </c>
    </row>
    <row r="28" spans="1:7" x14ac:dyDescent="0.2">
      <c r="A28" s="42" t="s">
        <v>26</v>
      </c>
      <c r="B28" s="43">
        <v>82</v>
      </c>
      <c r="C28" s="43">
        <v>66</v>
      </c>
      <c r="D28" s="44">
        <v>124.24</v>
      </c>
      <c r="E28" s="43">
        <v>1275</v>
      </c>
      <c r="F28" s="43">
        <v>1511</v>
      </c>
      <c r="G28" s="44">
        <v>84.38</v>
      </c>
    </row>
    <row r="29" spans="1:7" x14ac:dyDescent="0.2">
      <c r="A29" s="42" t="s">
        <v>40</v>
      </c>
      <c r="B29" s="43">
        <v>54</v>
      </c>
      <c r="C29" s="43">
        <v>55</v>
      </c>
      <c r="D29" s="44">
        <v>98.18</v>
      </c>
      <c r="E29" s="43">
        <v>958</v>
      </c>
      <c r="F29" s="43">
        <v>942</v>
      </c>
      <c r="G29" s="44">
        <v>101.7</v>
      </c>
    </row>
    <row r="30" spans="1:7" x14ac:dyDescent="0.2">
      <c r="A30" s="42" t="s">
        <v>38</v>
      </c>
      <c r="B30" s="43">
        <v>34</v>
      </c>
      <c r="C30" s="43">
        <v>59</v>
      </c>
      <c r="D30" s="44">
        <v>57.63</v>
      </c>
      <c r="E30" s="43">
        <v>879</v>
      </c>
      <c r="F30" s="43">
        <v>1043</v>
      </c>
      <c r="G30" s="44">
        <v>84.28</v>
      </c>
    </row>
    <row r="31" spans="1:7" x14ac:dyDescent="0.2">
      <c r="A31" s="42" t="s">
        <v>28</v>
      </c>
      <c r="B31" s="43">
        <v>46</v>
      </c>
      <c r="C31" s="43">
        <v>79</v>
      </c>
      <c r="D31" s="44">
        <v>58.23</v>
      </c>
      <c r="E31" s="43">
        <v>787</v>
      </c>
      <c r="F31" s="43">
        <v>949</v>
      </c>
      <c r="G31" s="44">
        <v>82.93</v>
      </c>
    </row>
    <row r="32" spans="1:7" x14ac:dyDescent="0.2">
      <c r="A32" s="42" t="s">
        <v>34</v>
      </c>
      <c r="B32" s="43">
        <v>53</v>
      </c>
      <c r="C32" s="43">
        <v>84</v>
      </c>
      <c r="D32" s="44">
        <v>63.1</v>
      </c>
      <c r="E32" s="43">
        <v>671</v>
      </c>
      <c r="F32" s="43">
        <v>901</v>
      </c>
      <c r="G32" s="44">
        <v>74.47</v>
      </c>
    </row>
    <row r="33" spans="1:7" x14ac:dyDescent="0.2">
      <c r="A33" s="42" t="s">
        <v>48</v>
      </c>
      <c r="B33" s="43">
        <v>39</v>
      </c>
      <c r="C33" s="43">
        <v>67</v>
      </c>
      <c r="D33" s="44">
        <v>58.21</v>
      </c>
      <c r="E33" s="43">
        <v>639</v>
      </c>
      <c r="F33" s="43">
        <v>760</v>
      </c>
      <c r="G33" s="44">
        <v>84.08</v>
      </c>
    </row>
    <row r="34" spans="1:7" x14ac:dyDescent="0.2">
      <c r="A34" s="42" t="s">
        <v>33</v>
      </c>
      <c r="B34" s="43">
        <v>30</v>
      </c>
      <c r="C34" s="43">
        <v>89</v>
      </c>
      <c r="D34" s="44">
        <v>33.71</v>
      </c>
      <c r="E34" s="43">
        <v>567</v>
      </c>
      <c r="F34" s="43">
        <v>658</v>
      </c>
      <c r="G34" s="44">
        <v>86.17</v>
      </c>
    </row>
    <row r="35" spans="1:7" x14ac:dyDescent="0.2">
      <c r="A35" s="42" t="s">
        <v>39</v>
      </c>
      <c r="B35" s="43">
        <v>47</v>
      </c>
      <c r="C35" s="43">
        <v>71</v>
      </c>
      <c r="D35" s="44">
        <v>66.2</v>
      </c>
      <c r="E35" s="43">
        <v>510</v>
      </c>
      <c r="F35" s="43">
        <v>639</v>
      </c>
      <c r="G35" s="44">
        <v>79.81</v>
      </c>
    </row>
    <row r="36" spans="1:7" x14ac:dyDescent="0.2">
      <c r="A36" s="42" t="s">
        <v>27</v>
      </c>
      <c r="B36" s="43">
        <v>10</v>
      </c>
      <c r="C36" s="43">
        <v>22</v>
      </c>
      <c r="D36" s="44">
        <v>45.45</v>
      </c>
      <c r="E36" s="43">
        <v>388</v>
      </c>
      <c r="F36" s="43">
        <v>430</v>
      </c>
      <c r="G36" s="44">
        <v>90.23</v>
      </c>
    </row>
    <row r="37" spans="1:7" x14ac:dyDescent="0.2">
      <c r="A37" s="42" t="s">
        <v>22</v>
      </c>
      <c r="B37" s="43">
        <v>40</v>
      </c>
      <c r="C37" s="43">
        <f>69+4</f>
        <v>73</v>
      </c>
      <c r="D37" s="44">
        <v>57.97</v>
      </c>
      <c r="E37" s="43">
        <f>315+17</f>
        <v>332</v>
      </c>
      <c r="F37" s="43">
        <f>378+12</f>
        <v>390</v>
      </c>
      <c r="G37" s="44">
        <v>83.33</v>
      </c>
    </row>
    <row r="38" spans="1:7" x14ac:dyDescent="0.2">
      <c r="A38" s="42" t="s">
        <v>36</v>
      </c>
      <c r="B38" s="43">
        <v>61</v>
      </c>
      <c r="C38" s="43">
        <v>57</v>
      </c>
      <c r="D38" s="44">
        <v>107.02</v>
      </c>
      <c r="E38" s="43">
        <v>243</v>
      </c>
      <c r="F38" s="43">
        <v>252</v>
      </c>
      <c r="G38" s="44">
        <v>96.43</v>
      </c>
    </row>
    <row r="39" spans="1:7" x14ac:dyDescent="0.2">
      <c r="A39" s="42" t="s">
        <v>41</v>
      </c>
      <c r="B39" s="43">
        <v>20</v>
      </c>
      <c r="C39" s="43">
        <v>50</v>
      </c>
      <c r="D39" s="44">
        <v>40</v>
      </c>
      <c r="E39" s="43">
        <v>175</v>
      </c>
      <c r="F39" s="43">
        <v>187</v>
      </c>
      <c r="G39" s="44">
        <v>93.58</v>
      </c>
    </row>
    <row r="40" spans="1:7" x14ac:dyDescent="0.2">
      <c r="A40" s="42" t="s">
        <v>30</v>
      </c>
      <c r="B40" s="43">
        <v>3</v>
      </c>
      <c r="C40" s="43">
        <v>12</v>
      </c>
      <c r="D40" s="44">
        <v>25</v>
      </c>
      <c r="E40" s="43">
        <v>116</v>
      </c>
      <c r="F40" s="43">
        <v>172</v>
      </c>
      <c r="G40" s="44">
        <v>67.44</v>
      </c>
    </row>
    <row r="42" spans="1:7" x14ac:dyDescent="0.2">
      <c r="A42" s="53" t="s">
        <v>42</v>
      </c>
      <c r="B42" s="54">
        <f>SUBTOTAL(109,B9:B40)</f>
        <v>23000</v>
      </c>
      <c r="C42" s="54">
        <f>SUBTOTAL(109,C9:C40)</f>
        <v>40111</v>
      </c>
      <c r="D42" s="55">
        <f>IFERROR(SUM(B1:B40)/SUM(C1:C40)*100, 0)</f>
        <v>57.340879060606817</v>
      </c>
      <c r="E42" s="54">
        <f>SUBTOTAL(109,E9:E40)</f>
        <v>211171</v>
      </c>
      <c r="F42" s="54">
        <f>SUBTOTAL(109,F9:F40)</f>
        <v>237873</v>
      </c>
      <c r="G42" s="55">
        <f>IFERROR(SUM(E1:E40)/SUM(F1:F40)*100, 0)</f>
        <v>88.774682288448034</v>
      </c>
    </row>
  </sheetData>
  <pageMargins left="0.35433070866141736" right="0.15748031496062992" top="0.59055118110236227" bottom="0.59055118110236227" header="0.51181102362204722" footer="0.5118110236220472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FFE5A-BA91-4D01-BACB-9C24F6964797}">
  <dimension ref="A1:G42"/>
  <sheetViews>
    <sheetView workbookViewId="0">
      <pane ySplit="8" topLeftCell="A9" activePane="bottomLeft" state="frozen"/>
      <selection pane="bottomLeft" activeCell="J35" sqref="J35"/>
    </sheetView>
  </sheetViews>
  <sheetFormatPr defaultColWidth="9.140625" defaultRowHeight="12.75" customHeight="1" x14ac:dyDescent="0.2"/>
  <cols>
    <col min="1" max="1" width="38.7109375" style="42" customWidth="1"/>
    <col min="2" max="2" width="8.85546875" style="42" customWidth="1"/>
    <col min="3" max="3" width="11.140625" style="42" customWidth="1"/>
    <col min="4" max="4" width="8.140625" style="42" customWidth="1"/>
    <col min="5" max="5" width="9.140625" style="42" customWidth="1"/>
    <col min="6" max="6" width="11" style="42" customWidth="1"/>
    <col min="7" max="7" width="9" style="42" customWidth="1"/>
    <col min="8" max="16384" width="9.140625" style="42"/>
  </cols>
  <sheetData>
    <row r="1" spans="1:7" x14ac:dyDescent="0.2">
      <c r="A1" s="42" t="s">
        <v>0</v>
      </c>
    </row>
    <row r="2" spans="1:7" x14ac:dyDescent="0.2">
      <c r="A2" s="42" t="s">
        <v>1</v>
      </c>
    </row>
    <row r="3" spans="1:7" x14ac:dyDescent="0.2">
      <c r="A3" s="42" t="s">
        <v>128</v>
      </c>
    </row>
    <row r="4" spans="1:7" x14ac:dyDescent="0.2">
      <c r="A4" s="42" t="s">
        <v>129</v>
      </c>
    </row>
    <row r="5" spans="1:7" x14ac:dyDescent="0.2">
      <c r="A5" s="42" t="s">
        <v>4</v>
      </c>
    </row>
    <row r="6" spans="1:7" x14ac:dyDescent="0.2">
      <c r="A6" s="41" t="s">
        <v>130</v>
      </c>
    </row>
    <row r="7" spans="1:7" x14ac:dyDescent="0.2">
      <c r="B7" s="43"/>
      <c r="C7" s="43"/>
      <c r="D7" s="44"/>
      <c r="E7" s="43"/>
      <c r="F7" s="43"/>
      <c r="G7" s="44"/>
    </row>
    <row r="8" spans="1:7" ht="25.5" customHeight="1" x14ac:dyDescent="0.2">
      <c r="A8" s="45" t="s">
        <v>5</v>
      </c>
      <c r="B8" s="49" t="s">
        <v>6</v>
      </c>
      <c r="C8" s="49" t="s">
        <v>7</v>
      </c>
      <c r="D8" s="50" t="s">
        <v>8</v>
      </c>
      <c r="E8" s="49" t="s">
        <v>9</v>
      </c>
      <c r="F8" s="49" t="s">
        <v>10</v>
      </c>
      <c r="G8" s="50" t="s">
        <v>11</v>
      </c>
    </row>
    <row r="9" spans="1:7" x14ac:dyDescent="0.2">
      <c r="A9" s="42" t="s">
        <v>12</v>
      </c>
      <c r="B9" s="43">
        <v>1597</v>
      </c>
      <c r="C9" s="43">
        <v>6525</v>
      </c>
      <c r="D9" s="44">
        <v>24.48</v>
      </c>
      <c r="E9" s="43">
        <v>29272</v>
      </c>
      <c r="F9" s="43">
        <v>35535</v>
      </c>
      <c r="G9" s="44">
        <v>82.38</v>
      </c>
    </row>
    <row r="10" spans="1:7" x14ac:dyDescent="0.2">
      <c r="A10" s="42" t="s">
        <v>17</v>
      </c>
      <c r="B10" s="43">
        <v>4961</v>
      </c>
      <c r="C10" s="43">
        <v>5693</v>
      </c>
      <c r="D10" s="44">
        <v>87.14</v>
      </c>
      <c r="E10" s="43">
        <v>27236</v>
      </c>
      <c r="F10" s="43">
        <v>27808</v>
      </c>
      <c r="G10" s="44">
        <v>97.94</v>
      </c>
    </row>
    <row r="11" spans="1:7" x14ac:dyDescent="0.2">
      <c r="A11" s="42" t="s">
        <v>13</v>
      </c>
      <c r="B11" s="43">
        <v>3734</v>
      </c>
      <c r="C11" s="43">
        <v>5587</v>
      </c>
      <c r="D11" s="44">
        <v>66.83</v>
      </c>
      <c r="E11" s="43">
        <v>25250</v>
      </c>
      <c r="F11" s="43">
        <v>28677</v>
      </c>
      <c r="G11" s="44">
        <v>88.05</v>
      </c>
    </row>
    <row r="12" spans="1:7" x14ac:dyDescent="0.2">
      <c r="A12" s="42" t="s">
        <v>18</v>
      </c>
      <c r="B12" s="43">
        <v>3214</v>
      </c>
      <c r="C12" s="43">
        <v>5506</v>
      </c>
      <c r="D12" s="44">
        <v>58.37</v>
      </c>
      <c r="E12" s="43">
        <v>25105</v>
      </c>
      <c r="F12" s="43">
        <v>29929</v>
      </c>
      <c r="G12" s="44">
        <v>83.88</v>
      </c>
    </row>
    <row r="13" spans="1:7" x14ac:dyDescent="0.2">
      <c r="A13" s="42" t="s">
        <v>21</v>
      </c>
      <c r="B13" s="43">
        <v>2105</v>
      </c>
      <c r="C13" s="43">
        <v>3295</v>
      </c>
      <c r="D13" s="44">
        <v>63.88</v>
      </c>
      <c r="E13" s="43">
        <v>17155</v>
      </c>
      <c r="F13" s="43">
        <v>18509</v>
      </c>
      <c r="G13" s="44">
        <v>92.68</v>
      </c>
    </row>
    <row r="14" spans="1:7" x14ac:dyDescent="0.2">
      <c r="A14" s="42" t="s">
        <v>15</v>
      </c>
      <c r="B14" s="43">
        <v>2178</v>
      </c>
      <c r="C14" s="43">
        <v>4388</v>
      </c>
      <c r="D14" s="44">
        <v>49.64</v>
      </c>
      <c r="E14" s="43">
        <v>16759</v>
      </c>
      <c r="F14" s="43">
        <v>20621</v>
      </c>
      <c r="G14" s="44">
        <v>81.27</v>
      </c>
    </row>
    <row r="15" spans="1:7" x14ac:dyDescent="0.2">
      <c r="A15" s="42" t="s">
        <v>25</v>
      </c>
      <c r="B15" s="43">
        <v>278</v>
      </c>
      <c r="C15" s="43">
        <v>3086</v>
      </c>
      <c r="D15" s="44">
        <v>9.01</v>
      </c>
      <c r="E15" s="43">
        <v>15977</v>
      </c>
      <c r="F15" s="43">
        <v>19423</v>
      </c>
      <c r="G15" s="44">
        <v>82.26</v>
      </c>
    </row>
    <row r="16" spans="1:7" x14ac:dyDescent="0.2">
      <c r="A16" s="42" t="s">
        <v>14</v>
      </c>
      <c r="B16" s="43">
        <v>424</v>
      </c>
      <c r="C16" s="43">
        <v>2429</v>
      </c>
      <c r="D16" s="44">
        <v>17.46</v>
      </c>
      <c r="E16" s="43">
        <v>13436</v>
      </c>
      <c r="F16" s="43">
        <v>15620</v>
      </c>
      <c r="G16" s="44">
        <v>86.02</v>
      </c>
    </row>
    <row r="17" spans="1:7" x14ac:dyDescent="0.2">
      <c r="A17" s="42" t="s">
        <v>16</v>
      </c>
      <c r="B17" s="43">
        <v>1897</v>
      </c>
      <c r="C17" s="43">
        <v>2487</v>
      </c>
      <c r="D17" s="44">
        <v>76.28</v>
      </c>
      <c r="E17" s="43">
        <v>11136</v>
      </c>
      <c r="F17" s="43">
        <v>11912</v>
      </c>
      <c r="G17" s="44">
        <v>93.49</v>
      </c>
    </row>
    <row r="18" spans="1:7" x14ac:dyDescent="0.2">
      <c r="A18" s="42" t="s">
        <v>31</v>
      </c>
      <c r="B18" s="43">
        <v>736</v>
      </c>
      <c r="C18" s="43">
        <v>2010</v>
      </c>
      <c r="D18" s="44">
        <v>36.619999999999997</v>
      </c>
      <c r="E18" s="43">
        <v>10398</v>
      </c>
      <c r="F18" s="43">
        <v>12009</v>
      </c>
      <c r="G18" s="44">
        <v>86.59</v>
      </c>
    </row>
    <row r="19" spans="1:7" x14ac:dyDescent="0.2">
      <c r="A19" s="42" t="s">
        <v>20</v>
      </c>
      <c r="B19" s="43">
        <v>661</v>
      </c>
      <c r="C19" s="43">
        <v>2067</v>
      </c>
      <c r="D19" s="44">
        <v>31.98</v>
      </c>
      <c r="E19" s="43">
        <v>9672</v>
      </c>
      <c r="F19" s="43">
        <v>11580</v>
      </c>
      <c r="G19" s="44">
        <v>83.52</v>
      </c>
    </row>
    <row r="20" spans="1:7" x14ac:dyDescent="0.2">
      <c r="A20" s="42" t="s">
        <v>35</v>
      </c>
      <c r="B20" s="43">
        <v>1531</v>
      </c>
      <c r="C20" s="43">
        <v>1363</v>
      </c>
      <c r="D20" s="44">
        <v>112.33</v>
      </c>
      <c r="E20" s="43">
        <v>7857</v>
      </c>
      <c r="F20" s="43">
        <v>7691</v>
      </c>
      <c r="G20" s="44">
        <v>102.16</v>
      </c>
    </row>
    <row r="21" spans="1:7" x14ac:dyDescent="0.2">
      <c r="A21" s="42" t="s">
        <v>23</v>
      </c>
      <c r="B21" s="43">
        <v>470</v>
      </c>
      <c r="C21" s="43">
        <v>654</v>
      </c>
      <c r="D21" s="44">
        <v>71.87</v>
      </c>
      <c r="E21" s="43">
        <v>6363</v>
      </c>
      <c r="F21" s="43">
        <v>7051</v>
      </c>
      <c r="G21" s="44">
        <v>90.24</v>
      </c>
    </row>
    <row r="22" spans="1:7" x14ac:dyDescent="0.2">
      <c r="A22" s="42" t="s">
        <v>29</v>
      </c>
      <c r="B22" s="43">
        <v>218</v>
      </c>
      <c r="C22" s="43">
        <v>465</v>
      </c>
      <c r="D22" s="44">
        <v>46.88</v>
      </c>
      <c r="E22" s="43">
        <v>3162</v>
      </c>
      <c r="F22" s="43">
        <v>3941</v>
      </c>
      <c r="G22" s="44">
        <v>80.23</v>
      </c>
    </row>
    <row r="23" spans="1:7" x14ac:dyDescent="0.2">
      <c r="A23" s="42" t="s">
        <v>32</v>
      </c>
      <c r="B23" s="43">
        <v>94</v>
      </c>
      <c r="C23" s="43">
        <v>511</v>
      </c>
      <c r="D23" s="44">
        <v>18.399999999999999</v>
      </c>
      <c r="E23" s="43">
        <v>3145</v>
      </c>
      <c r="F23" s="43">
        <v>3764</v>
      </c>
      <c r="G23" s="44">
        <v>83.55</v>
      </c>
    </row>
    <row r="24" spans="1:7" x14ac:dyDescent="0.2">
      <c r="A24" s="42" t="s">
        <v>37</v>
      </c>
      <c r="B24" s="43">
        <v>387</v>
      </c>
      <c r="C24" s="43">
        <v>453</v>
      </c>
      <c r="D24" s="44">
        <v>85.43</v>
      </c>
      <c r="E24" s="43">
        <v>3111</v>
      </c>
      <c r="F24" s="43">
        <v>3477</v>
      </c>
      <c r="G24" s="44">
        <v>89.47</v>
      </c>
    </row>
    <row r="25" spans="1:7" x14ac:dyDescent="0.2">
      <c r="A25" s="42" t="s">
        <v>55</v>
      </c>
      <c r="B25" s="43">
        <v>175</v>
      </c>
      <c r="C25" s="43">
        <v>221</v>
      </c>
      <c r="D25" s="44">
        <v>79.19</v>
      </c>
      <c r="E25" s="43">
        <v>3012</v>
      </c>
      <c r="F25" s="43">
        <v>3366</v>
      </c>
      <c r="G25" s="44">
        <v>89.48</v>
      </c>
    </row>
    <row r="26" spans="1:7" x14ac:dyDescent="0.2">
      <c r="A26" s="42" t="s">
        <v>24</v>
      </c>
      <c r="B26" s="43">
        <v>204</v>
      </c>
      <c r="C26" s="43">
        <v>424</v>
      </c>
      <c r="D26" s="44">
        <v>48.11</v>
      </c>
      <c r="E26" s="43">
        <v>2611</v>
      </c>
      <c r="F26" s="43">
        <v>3274</v>
      </c>
      <c r="G26" s="44">
        <v>79.75</v>
      </c>
    </row>
    <row r="27" spans="1:7" x14ac:dyDescent="0.2">
      <c r="A27" s="42" t="s">
        <v>19</v>
      </c>
      <c r="B27" s="43">
        <v>463</v>
      </c>
      <c r="C27" s="43">
        <v>508</v>
      </c>
      <c r="D27" s="44">
        <v>91.14</v>
      </c>
      <c r="E27" s="43">
        <v>2032</v>
      </c>
      <c r="F27" s="43">
        <v>2288</v>
      </c>
      <c r="G27" s="44">
        <v>88.81</v>
      </c>
    </row>
    <row r="28" spans="1:7" x14ac:dyDescent="0.2">
      <c r="A28" s="42" t="s">
        <v>26</v>
      </c>
      <c r="B28" s="43">
        <v>101</v>
      </c>
      <c r="C28" s="43">
        <v>126</v>
      </c>
      <c r="D28" s="44">
        <v>80.16</v>
      </c>
      <c r="E28" s="43">
        <v>1640</v>
      </c>
      <c r="F28" s="43">
        <v>1798</v>
      </c>
      <c r="G28" s="44">
        <v>91.21</v>
      </c>
    </row>
    <row r="29" spans="1:7" x14ac:dyDescent="0.2">
      <c r="A29" s="42" t="s">
        <v>38</v>
      </c>
      <c r="B29" s="43">
        <v>24</v>
      </c>
      <c r="C29" s="43">
        <v>91</v>
      </c>
      <c r="D29" s="44">
        <v>26.37</v>
      </c>
      <c r="E29" s="43">
        <v>1138</v>
      </c>
      <c r="F29" s="43">
        <v>1352</v>
      </c>
      <c r="G29" s="44">
        <v>84.17</v>
      </c>
    </row>
    <row r="30" spans="1:7" x14ac:dyDescent="0.2">
      <c r="A30" s="42" t="s">
        <v>40</v>
      </c>
      <c r="B30" s="43">
        <v>35</v>
      </c>
      <c r="C30" s="43">
        <v>73</v>
      </c>
      <c r="D30" s="44">
        <v>47.95</v>
      </c>
      <c r="E30" s="43">
        <v>1007</v>
      </c>
      <c r="F30" s="43">
        <v>1235</v>
      </c>
      <c r="G30" s="44">
        <v>81.540000000000006</v>
      </c>
    </row>
    <row r="31" spans="1:7" x14ac:dyDescent="0.2">
      <c r="A31" s="42" t="s">
        <v>28</v>
      </c>
      <c r="B31" s="43">
        <v>84</v>
      </c>
      <c r="C31" s="43">
        <v>71</v>
      </c>
      <c r="D31" s="44">
        <v>118.31</v>
      </c>
      <c r="E31" s="43">
        <v>924</v>
      </c>
      <c r="F31" s="43">
        <v>1039</v>
      </c>
      <c r="G31" s="44">
        <v>88.93</v>
      </c>
    </row>
    <row r="32" spans="1:7" x14ac:dyDescent="0.2">
      <c r="A32" s="42" t="s">
        <v>34</v>
      </c>
      <c r="B32" s="43">
        <v>43</v>
      </c>
      <c r="C32" s="43">
        <v>73</v>
      </c>
      <c r="D32" s="44">
        <v>58.9</v>
      </c>
      <c r="E32" s="43">
        <v>883</v>
      </c>
      <c r="F32" s="43">
        <v>1021</v>
      </c>
      <c r="G32" s="44">
        <v>86.48</v>
      </c>
    </row>
    <row r="33" spans="1:7" x14ac:dyDescent="0.2">
      <c r="A33" s="42" t="s">
        <v>48</v>
      </c>
      <c r="B33" s="43">
        <v>40</v>
      </c>
      <c r="C33" s="43">
        <v>115</v>
      </c>
      <c r="D33" s="44">
        <v>34.78</v>
      </c>
      <c r="E33" s="43">
        <v>817</v>
      </c>
      <c r="F33" s="43">
        <v>1020</v>
      </c>
      <c r="G33" s="44">
        <v>80.099999999999994</v>
      </c>
    </row>
    <row r="34" spans="1:7" x14ac:dyDescent="0.2">
      <c r="A34" s="42" t="s">
        <v>39</v>
      </c>
      <c r="B34" s="43">
        <v>43</v>
      </c>
      <c r="C34" s="43">
        <v>82</v>
      </c>
      <c r="D34" s="44">
        <v>52.44</v>
      </c>
      <c r="E34" s="43">
        <v>708</v>
      </c>
      <c r="F34" s="43">
        <v>799</v>
      </c>
      <c r="G34" s="44">
        <v>88.61</v>
      </c>
    </row>
    <row r="35" spans="1:7" x14ac:dyDescent="0.2">
      <c r="A35" s="42" t="s">
        <v>33</v>
      </c>
      <c r="B35" s="43">
        <v>47</v>
      </c>
      <c r="C35" s="43">
        <v>126</v>
      </c>
      <c r="D35" s="44">
        <v>37.299999999999997</v>
      </c>
      <c r="E35" s="43">
        <v>641</v>
      </c>
      <c r="F35" s="43">
        <v>839</v>
      </c>
      <c r="G35" s="44">
        <v>76.400000000000006</v>
      </c>
    </row>
    <row r="36" spans="1:7" x14ac:dyDescent="0.2">
      <c r="A36" s="42" t="s">
        <v>27</v>
      </c>
      <c r="B36" s="43">
        <v>20</v>
      </c>
      <c r="C36" s="43">
        <v>46</v>
      </c>
      <c r="D36" s="44">
        <v>43.48</v>
      </c>
      <c r="E36" s="43">
        <v>492</v>
      </c>
      <c r="F36" s="43">
        <v>567</v>
      </c>
      <c r="G36" s="44">
        <v>86.77</v>
      </c>
    </row>
    <row r="37" spans="1:7" x14ac:dyDescent="0.2">
      <c r="A37" s="42" t="s">
        <v>22</v>
      </c>
      <c r="B37" s="43">
        <f>63+13</f>
        <v>76</v>
      </c>
      <c r="C37" s="43">
        <f>107+11</f>
        <v>118</v>
      </c>
      <c r="D37" s="44">
        <v>58.88</v>
      </c>
      <c r="E37" s="43">
        <f>353+24</f>
        <v>377</v>
      </c>
      <c r="F37" s="43">
        <f>515+38</f>
        <v>553</v>
      </c>
      <c r="G37" s="44">
        <v>68.540000000000006</v>
      </c>
    </row>
    <row r="38" spans="1:7" x14ac:dyDescent="0.2">
      <c r="A38" s="42" t="s">
        <v>36</v>
      </c>
      <c r="B38" s="43">
        <v>67</v>
      </c>
      <c r="C38" s="43">
        <v>121</v>
      </c>
      <c r="D38" s="44">
        <v>55.37</v>
      </c>
      <c r="E38" s="43">
        <v>273</v>
      </c>
      <c r="F38" s="43">
        <v>389</v>
      </c>
      <c r="G38" s="44">
        <v>70.180000000000007</v>
      </c>
    </row>
    <row r="39" spans="1:7" x14ac:dyDescent="0.2">
      <c r="A39" s="42" t="s">
        <v>41</v>
      </c>
      <c r="B39" s="43">
        <v>25</v>
      </c>
      <c r="C39" s="43">
        <v>56</v>
      </c>
      <c r="D39" s="44">
        <v>44.64</v>
      </c>
      <c r="E39" s="43">
        <v>190</v>
      </c>
      <c r="F39" s="43">
        <v>252</v>
      </c>
      <c r="G39" s="44">
        <v>75.400000000000006</v>
      </c>
    </row>
    <row r="40" spans="1:7" x14ac:dyDescent="0.2">
      <c r="A40" s="42" t="s">
        <v>30</v>
      </c>
      <c r="B40" s="43">
        <v>6</v>
      </c>
      <c r="C40" s="43">
        <v>44</v>
      </c>
      <c r="D40" s="44">
        <v>13.64</v>
      </c>
      <c r="E40" s="43">
        <v>151</v>
      </c>
      <c r="F40" s="43">
        <v>260</v>
      </c>
      <c r="G40" s="44">
        <v>58.08</v>
      </c>
    </row>
    <row r="42" spans="1:7" x14ac:dyDescent="0.2">
      <c r="A42" s="46" t="s">
        <v>42</v>
      </c>
      <c r="B42" s="47">
        <f>SUBTOTAL(109,B9:B40)</f>
        <v>25938</v>
      </c>
      <c r="C42" s="47">
        <f>SUBTOTAL(109,C9:C40)</f>
        <v>48814</v>
      </c>
      <c r="D42" s="48">
        <f>IFERROR(SUM(B1:B40)/SUM(C1:C40)*100, 0)</f>
        <v>53.136395296431346</v>
      </c>
      <c r="E42" s="47">
        <f>SUBTOTAL(109,E9:E40)</f>
        <v>241930</v>
      </c>
      <c r="F42" s="47">
        <f>SUBTOTAL(109,F9:F40)</f>
        <v>277599</v>
      </c>
      <c r="G42" s="48">
        <f>IFERROR(SUM(E1:E40)/SUM(F1:F40)*100, 0)</f>
        <v>87.150890313005448</v>
      </c>
    </row>
  </sheetData>
  <pageMargins left="0.55118110236220474" right="0.35433070866141736" top="0.98425196850393704" bottom="0.98425196850393704" header="0.51181102362204722" footer="0.51181102362204722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04272-0B58-4A24-B5BD-B0A25131B3D1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7.28515625" style="1" customWidth="1"/>
    <col min="2" max="2" width="8.28515625" style="1" customWidth="1"/>
    <col min="3" max="3" width="11.28515625" style="1" customWidth="1"/>
    <col min="4" max="4" width="8.140625" style="1" customWidth="1"/>
    <col min="5" max="5" width="8.85546875" style="1" customWidth="1"/>
    <col min="6" max="6" width="10.85546875" style="1" customWidth="1"/>
    <col min="7" max="7" width="8.42578125" style="1" customWidth="1"/>
    <col min="8" max="16384" width="9.140625" style="1"/>
  </cols>
  <sheetData>
    <row r="1" spans="1:7" x14ac:dyDescent="0.2">
      <c r="A1" s="1" t="s">
        <v>0</v>
      </c>
    </row>
    <row r="2" spans="1:7" x14ac:dyDescent="0.2">
      <c r="A2" s="1" t="s">
        <v>1</v>
      </c>
    </row>
    <row r="3" spans="1:7" x14ac:dyDescent="0.2">
      <c r="A3" s="1" t="s">
        <v>50</v>
      </c>
    </row>
    <row r="4" spans="1:7" x14ac:dyDescent="0.2">
      <c r="A4" s="1" t="s">
        <v>51</v>
      </c>
    </row>
    <row r="5" spans="1:7" x14ac:dyDescent="0.2">
      <c r="A5" s="1" t="s">
        <v>4</v>
      </c>
    </row>
    <row r="6" spans="1:7" x14ac:dyDescent="0.2">
      <c r="A6" s="10" t="s">
        <v>52</v>
      </c>
    </row>
    <row r="7" spans="1:7" x14ac:dyDescent="0.2">
      <c r="B7" s="2"/>
      <c r="C7" s="2"/>
      <c r="D7" s="3"/>
      <c r="E7" s="2"/>
      <c r="F7" s="2"/>
      <c r="G7" s="3"/>
    </row>
    <row r="8" spans="1:7" ht="42.75" customHeight="1" x14ac:dyDescent="0.2">
      <c r="A8" s="4" t="s">
        <v>5</v>
      </c>
      <c r="B8" s="8" t="s">
        <v>6</v>
      </c>
      <c r="C8" s="8" t="s">
        <v>7</v>
      </c>
      <c r="D8" s="9" t="s">
        <v>8</v>
      </c>
      <c r="E8" s="8" t="s">
        <v>9</v>
      </c>
      <c r="F8" s="8" t="s">
        <v>10</v>
      </c>
      <c r="G8" s="9" t="s">
        <v>11</v>
      </c>
    </row>
    <row r="9" spans="1:7" x14ac:dyDescent="0.2">
      <c r="A9" s="1" t="s">
        <v>12</v>
      </c>
      <c r="B9" s="2">
        <v>354</v>
      </c>
      <c r="C9" s="2">
        <v>212</v>
      </c>
      <c r="D9" s="3">
        <v>166.98</v>
      </c>
      <c r="E9" s="2">
        <v>1073</v>
      </c>
      <c r="F9" s="2">
        <v>640</v>
      </c>
      <c r="G9" s="3">
        <v>167.66</v>
      </c>
    </row>
    <row r="10" spans="1:7" x14ac:dyDescent="0.2">
      <c r="A10" s="1" t="s">
        <v>17</v>
      </c>
      <c r="B10" s="2">
        <v>106</v>
      </c>
      <c r="C10" s="2">
        <v>84</v>
      </c>
      <c r="D10" s="3">
        <v>126.19</v>
      </c>
      <c r="E10" s="2">
        <v>447</v>
      </c>
      <c r="F10" s="2">
        <v>314</v>
      </c>
      <c r="G10" s="3">
        <v>142.36000000000001</v>
      </c>
    </row>
    <row r="11" spans="1:7" x14ac:dyDescent="0.2">
      <c r="A11" s="1" t="s">
        <v>13</v>
      </c>
      <c r="B11" s="2">
        <v>72</v>
      </c>
      <c r="C11" s="2">
        <v>98</v>
      </c>
      <c r="D11" s="3">
        <v>73.47</v>
      </c>
      <c r="E11" s="2">
        <v>222</v>
      </c>
      <c r="F11" s="2">
        <v>358</v>
      </c>
      <c r="G11" s="3">
        <v>62.01</v>
      </c>
    </row>
    <row r="12" spans="1:7" x14ac:dyDescent="0.2">
      <c r="A12" s="1" t="s">
        <v>14</v>
      </c>
      <c r="B12" s="2">
        <v>44</v>
      </c>
      <c r="C12" s="2">
        <v>55</v>
      </c>
      <c r="D12" s="3">
        <v>80</v>
      </c>
      <c r="E12" s="2">
        <v>221</v>
      </c>
      <c r="F12" s="2">
        <v>167</v>
      </c>
      <c r="G12" s="3">
        <v>132.34</v>
      </c>
    </row>
    <row r="13" spans="1:7" x14ac:dyDescent="0.2">
      <c r="A13" s="1" t="s">
        <v>18</v>
      </c>
      <c r="B13" s="2">
        <v>33</v>
      </c>
      <c r="C13" s="2">
        <v>38</v>
      </c>
      <c r="D13" s="3">
        <v>86.84</v>
      </c>
      <c r="E13" s="2">
        <v>198</v>
      </c>
      <c r="F13" s="2">
        <v>426</v>
      </c>
      <c r="G13" s="3">
        <v>46.48</v>
      </c>
    </row>
    <row r="14" spans="1:7" x14ac:dyDescent="0.2">
      <c r="A14" s="1" t="s">
        <v>16</v>
      </c>
      <c r="B14" s="2">
        <v>34</v>
      </c>
      <c r="C14" s="2">
        <v>19</v>
      </c>
      <c r="D14" s="3">
        <v>178.95</v>
      </c>
      <c r="E14" s="2">
        <v>195</v>
      </c>
      <c r="F14" s="2">
        <v>75</v>
      </c>
      <c r="G14" s="3">
        <v>260</v>
      </c>
    </row>
    <row r="15" spans="1:7" x14ac:dyDescent="0.2">
      <c r="A15" s="1" t="s">
        <v>15</v>
      </c>
      <c r="B15" s="2">
        <v>47</v>
      </c>
      <c r="C15" s="2">
        <v>61</v>
      </c>
      <c r="D15" s="3">
        <v>77.05</v>
      </c>
      <c r="E15" s="2">
        <v>189</v>
      </c>
      <c r="F15" s="2">
        <v>222</v>
      </c>
      <c r="G15" s="3">
        <v>85.14</v>
      </c>
    </row>
    <row r="16" spans="1:7" x14ac:dyDescent="0.2">
      <c r="A16" s="1" t="s">
        <v>21</v>
      </c>
      <c r="B16" s="2">
        <v>7</v>
      </c>
      <c r="C16" s="2">
        <v>5</v>
      </c>
      <c r="D16" s="3">
        <v>140</v>
      </c>
      <c r="E16" s="2">
        <v>76</v>
      </c>
      <c r="F16" s="2">
        <v>166</v>
      </c>
      <c r="G16" s="3">
        <v>45.78</v>
      </c>
    </row>
    <row r="17" spans="1:7" x14ac:dyDescent="0.2">
      <c r="A17" s="1" t="s">
        <v>20</v>
      </c>
      <c r="B17" s="2">
        <v>25</v>
      </c>
      <c r="C17" s="2">
        <v>38</v>
      </c>
      <c r="D17" s="3">
        <v>65.790000000000006</v>
      </c>
      <c r="E17" s="2">
        <v>71</v>
      </c>
      <c r="F17" s="2">
        <v>87</v>
      </c>
      <c r="G17" s="3">
        <v>81.61</v>
      </c>
    </row>
    <row r="18" spans="1:7" x14ac:dyDescent="0.2">
      <c r="A18" s="11" t="s">
        <v>43</v>
      </c>
      <c r="B18" s="2">
        <v>24</v>
      </c>
      <c r="C18" s="2">
        <v>6</v>
      </c>
      <c r="D18" s="3">
        <v>400</v>
      </c>
      <c r="E18" s="2">
        <v>53</v>
      </c>
      <c r="F18" s="2">
        <v>31</v>
      </c>
      <c r="G18" s="3">
        <v>170.97</v>
      </c>
    </row>
    <row r="19" spans="1:7" x14ac:dyDescent="0.2">
      <c r="A19" s="1" t="s">
        <v>19</v>
      </c>
      <c r="B19" s="2">
        <v>7</v>
      </c>
      <c r="C19" s="2">
        <v>1</v>
      </c>
      <c r="D19" s="3">
        <v>700</v>
      </c>
      <c r="E19" s="2">
        <v>34</v>
      </c>
      <c r="F19" s="2">
        <v>18</v>
      </c>
      <c r="G19" s="3">
        <v>188.89</v>
      </c>
    </row>
    <row r="20" spans="1:7" x14ac:dyDescent="0.2">
      <c r="A20" s="1" t="s">
        <v>30</v>
      </c>
      <c r="B20" s="2">
        <v>16</v>
      </c>
      <c r="C20" s="2">
        <v>11</v>
      </c>
      <c r="D20" s="3">
        <v>145.44999999999999</v>
      </c>
      <c r="E20" s="2">
        <v>32</v>
      </c>
      <c r="F20" s="2">
        <v>22</v>
      </c>
      <c r="G20" s="3">
        <v>145.44999999999999</v>
      </c>
    </row>
    <row r="21" spans="1:7" x14ac:dyDescent="0.2">
      <c r="A21" s="1" t="s">
        <v>22</v>
      </c>
      <c r="B21" s="2">
        <v>8</v>
      </c>
      <c r="C21" s="2">
        <f>38+2</f>
        <v>40</v>
      </c>
      <c r="D21" s="3">
        <v>21.05</v>
      </c>
      <c r="E21" s="2">
        <v>23</v>
      </c>
      <c r="F21" s="2">
        <f>60+2</f>
        <v>62</v>
      </c>
      <c r="G21" s="3">
        <v>38.33</v>
      </c>
    </row>
    <row r="22" spans="1:7" x14ac:dyDescent="0.2">
      <c r="A22" s="1" t="s">
        <v>39</v>
      </c>
      <c r="B22" s="2">
        <v>6</v>
      </c>
      <c r="C22" s="2">
        <v>0</v>
      </c>
      <c r="D22" s="3">
        <v>0</v>
      </c>
      <c r="E22" s="2">
        <v>21</v>
      </c>
      <c r="F22" s="2">
        <v>15</v>
      </c>
      <c r="G22" s="3">
        <v>140</v>
      </c>
    </row>
    <row r="23" spans="1:7" x14ac:dyDescent="0.2">
      <c r="A23" s="1" t="s">
        <v>33</v>
      </c>
      <c r="B23" s="2">
        <v>7</v>
      </c>
      <c r="C23" s="2">
        <v>11</v>
      </c>
      <c r="D23" s="3">
        <v>63.64</v>
      </c>
      <c r="E23" s="2">
        <v>19</v>
      </c>
      <c r="F23" s="2">
        <v>27</v>
      </c>
      <c r="G23" s="3">
        <v>70.37</v>
      </c>
    </row>
    <row r="24" spans="1:7" x14ac:dyDescent="0.2">
      <c r="A24" s="1" t="s">
        <v>29</v>
      </c>
      <c r="B24" s="2">
        <v>4</v>
      </c>
      <c r="C24" s="2">
        <v>0</v>
      </c>
      <c r="D24" s="3">
        <v>0</v>
      </c>
      <c r="E24" s="2">
        <v>19</v>
      </c>
      <c r="F24" s="2">
        <v>30</v>
      </c>
      <c r="G24" s="3">
        <v>63.33</v>
      </c>
    </row>
    <row r="25" spans="1:7" x14ac:dyDescent="0.2">
      <c r="A25" s="1" t="s">
        <v>38</v>
      </c>
      <c r="B25" s="2">
        <v>2</v>
      </c>
      <c r="C25" s="2">
        <v>1</v>
      </c>
      <c r="D25" s="3">
        <v>200</v>
      </c>
      <c r="E25" s="2">
        <v>14</v>
      </c>
      <c r="F25" s="2">
        <v>19</v>
      </c>
      <c r="G25" s="3">
        <v>73.680000000000007</v>
      </c>
    </row>
    <row r="26" spans="1:7" x14ac:dyDescent="0.2">
      <c r="A26" s="1" t="s">
        <v>35</v>
      </c>
      <c r="B26" s="2">
        <v>5</v>
      </c>
      <c r="C26" s="2">
        <v>0</v>
      </c>
      <c r="D26" s="3">
        <v>0</v>
      </c>
      <c r="E26" s="2">
        <v>12</v>
      </c>
      <c r="F26" s="2">
        <v>1</v>
      </c>
      <c r="G26" s="3">
        <v>1200</v>
      </c>
    </row>
    <row r="27" spans="1:7" x14ac:dyDescent="0.2">
      <c r="A27" s="1" t="s">
        <v>24</v>
      </c>
      <c r="B27" s="2">
        <v>2</v>
      </c>
      <c r="C27" s="2">
        <v>1</v>
      </c>
      <c r="D27" s="3">
        <v>200</v>
      </c>
      <c r="E27" s="2">
        <v>12</v>
      </c>
      <c r="F27" s="2">
        <v>16</v>
      </c>
      <c r="G27" s="3">
        <v>75</v>
      </c>
    </row>
    <row r="28" spans="1:7" x14ac:dyDescent="0.2">
      <c r="A28" s="1" t="s">
        <v>31</v>
      </c>
      <c r="B28" s="2">
        <v>0</v>
      </c>
      <c r="C28" s="2">
        <v>3</v>
      </c>
      <c r="D28" s="3">
        <v>0</v>
      </c>
      <c r="E28" s="2">
        <v>10</v>
      </c>
      <c r="F28" s="2">
        <v>18</v>
      </c>
      <c r="G28" s="3">
        <v>55.56</v>
      </c>
    </row>
    <row r="29" spans="1:7" x14ac:dyDescent="0.2">
      <c r="A29" s="1" t="s">
        <v>23</v>
      </c>
      <c r="B29" s="2">
        <v>0</v>
      </c>
      <c r="C29" s="2">
        <v>2</v>
      </c>
      <c r="D29" s="3">
        <v>0</v>
      </c>
      <c r="E29" s="2">
        <v>9</v>
      </c>
      <c r="F29" s="2">
        <v>38</v>
      </c>
      <c r="G29" s="3">
        <v>23.68</v>
      </c>
    </row>
    <row r="30" spans="1:7" x14ac:dyDescent="0.2">
      <c r="A30" s="1" t="s">
        <v>36</v>
      </c>
      <c r="B30" s="2">
        <v>0</v>
      </c>
      <c r="C30" s="2">
        <v>3</v>
      </c>
      <c r="D30" s="3">
        <v>0</v>
      </c>
      <c r="E30" s="2">
        <v>7</v>
      </c>
      <c r="F30" s="2">
        <v>3</v>
      </c>
      <c r="G30" s="3">
        <v>233.33</v>
      </c>
    </row>
    <row r="31" spans="1:7" x14ac:dyDescent="0.2">
      <c r="A31" s="1" t="s">
        <v>37</v>
      </c>
      <c r="B31" s="2">
        <v>0</v>
      </c>
      <c r="C31" s="2">
        <v>3</v>
      </c>
      <c r="D31" s="3">
        <v>0</v>
      </c>
      <c r="E31" s="2">
        <v>7</v>
      </c>
      <c r="F31" s="2">
        <v>24</v>
      </c>
      <c r="G31" s="3">
        <v>29.17</v>
      </c>
    </row>
    <row r="32" spans="1:7" x14ac:dyDescent="0.2">
      <c r="A32" s="1" t="s">
        <v>25</v>
      </c>
      <c r="B32" s="2">
        <v>0</v>
      </c>
      <c r="C32" s="2">
        <v>0</v>
      </c>
      <c r="D32" s="3">
        <v>0</v>
      </c>
      <c r="E32" s="2">
        <v>5</v>
      </c>
      <c r="F32" s="2">
        <v>11</v>
      </c>
      <c r="G32" s="3">
        <v>45.45</v>
      </c>
    </row>
    <row r="33" spans="1:7" x14ac:dyDescent="0.2">
      <c r="A33" s="1" t="s">
        <v>28</v>
      </c>
      <c r="B33" s="2">
        <v>0</v>
      </c>
      <c r="C33" s="2">
        <v>0</v>
      </c>
      <c r="D33" s="3">
        <v>0</v>
      </c>
      <c r="E33" s="2">
        <v>5</v>
      </c>
      <c r="F33" s="2">
        <v>19</v>
      </c>
      <c r="G33" s="3">
        <v>26.32</v>
      </c>
    </row>
    <row r="34" spans="1:7" x14ac:dyDescent="0.2">
      <c r="A34" s="1" t="s">
        <v>32</v>
      </c>
      <c r="B34" s="2">
        <v>1</v>
      </c>
      <c r="C34" s="2">
        <v>1</v>
      </c>
      <c r="D34" s="3">
        <v>100</v>
      </c>
      <c r="E34" s="2">
        <v>4</v>
      </c>
      <c r="F34" s="2">
        <v>10</v>
      </c>
      <c r="G34" s="3">
        <v>40</v>
      </c>
    </row>
    <row r="35" spans="1:7" x14ac:dyDescent="0.2">
      <c r="A35" s="1" t="s">
        <v>34</v>
      </c>
      <c r="B35" s="2">
        <v>2</v>
      </c>
      <c r="C35" s="2">
        <v>0</v>
      </c>
      <c r="D35" s="3">
        <v>0</v>
      </c>
      <c r="E35" s="2">
        <v>4</v>
      </c>
      <c r="F35" s="2">
        <v>9</v>
      </c>
      <c r="G35" s="3">
        <v>44.44</v>
      </c>
    </row>
    <row r="36" spans="1:7" x14ac:dyDescent="0.2">
      <c r="A36" s="1" t="s">
        <v>48</v>
      </c>
      <c r="B36" s="2">
        <v>0</v>
      </c>
      <c r="C36" s="2">
        <v>0</v>
      </c>
      <c r="D36" s="3">
        <v>0</v>
      </c>
      <c r="E36" s="2">
        <v>3</v>
      </c>
      <c r="F36" s="2">
        <v>13</v>
      </c>
      <c r="G36" s="3">
        <v>23.08</v>
      </c>
    </row>
    <row r="37" spans="1:7" x14ac:dyDescent="0.2">
      <c r="A37" s="1" t="s">
        <v>27</v>
      </c>
      <c r="B37" s="2">
        <v>0</v>
      </c>
      <c r="C37" s="2">
        <v>0</v>
      </c>
      <c r="D37" s="3">
        <v>0</v>
      </c>
      <c r="E37" s="2">
        <v>3</v>
      </c>
      <c r="F37" s="2">
        <v>7</v>
      </c>
      <c r="G37" s="3">
        <v>42.86</v>
      </c>
    </row>
    <row r="38" spans="1:7" x14ac:dyDescent="0.2">
      <c r="A38" s="1" t="s">
        <v>41</v>
      </c>
      <c r="B38" s="2">
        <v>0</v>
      </c>
      <c r="C38" s="2">
        <v>0</v>
      </c>
      <c r="D38" s="3">
        <v>0</v>
      </c>
      <c r="E38" s="2">
        <v>2</v>
      </c>
      <c r="F38" s="2">
        <v>4</v>
      </c>
      <c r="G38" s="3">
        <v>50</v>
      </c>
    </row>
    <row r="39" spans="1:7" x14ac:dyDescent="0.2">
      <c r="A39" s="1" t="s">
        <v>26</v>
      </c>
      <c r="B39" s="2">
        <v>0</v>
      </c>
      <c r="C39" s="2">
        <v>0</v>
      </c>
      <c r="D39" s="3">
        <v>0</v>
      </c>
      <c r="E39" s="2">
        <v>2</v>
      </c>
      <c r="F39" s="2">
        <v>8</v>
      </c>
      <c r="G39" s="3">
        <v>25</v>
      </c>
    </row>
    <row r="40" spans="1:7" x14ac:dyDescent="0.2">
      <c r="A40" s="1" t="s">
        <v>40</v>
      </c>
      <c r="B40" s="2">
        <v>0</v>
      </c>
      <c r="C40" s="2">
        <v>0</v>
      </c>
      <c r="D40" s="3">
        <v>0</v>
      </c>
      <c r="E40" s="2">
        <v>0</v>
      </c>
      <c r="F40" s="2">
        <v>1</v>
      </c>
      <c r="G40" s="3">
        <v>0</v>
      </c>
    </row>
    <row r="42" spans="1:7" x14ac:dyDescent="0.2">
      <c r="A42" s="5" t="s">
        <v>42</v>
      </c>
      <c r="B42" s="6">
        <f>SUBTOTAL(109,B9:B40)</f>
        <v>806</v>
      </c>
      <c r="C42" s="6">
        <f>SUBTOTAL(109,C9:C40)</f>
        <v>693</v>
      </c>
      <c r="D42" s="7">
        <f>IFERROR(SUM(B1:B40)/SUM(C1:C40)*100, 0)</f>
        <v>116.30591630591631</v>
      </c>
      <c r="E42" s="6">
        <f>SUBTOTAL(109,E9:E40)</f>
        <v>2992</v>
      </c>
      <c r="F42" s="6">
        <f>SUBTOTAL(109,F9:F40)</f>
        <v>2861</v>
      </c>
      <c r="G42" s="7">
        <f>IFERROR(SUM(E1:E40)/SUM(F1:F40)*100, 0)</f>
        <v>104.57881859489689</v>
      </c>
    </row>
  </sheetData>
  <pageMargins left="0.35433070866141736" right="0.15748031496062992" top="0.59055118110236227" bottom="0.59055118110236227" header="0.39370078740157483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A86BD-E8DE-45BF-A36D-C8FA16620944}">
  <dimension ref="A1:G42"/>
  <sheetViews>
    <sheetView workbookViewId="0">
      <selection activeCell="A6" sqref="A6"/>
    </sheetView>
  </sheetViews>
  <sheetFormatPr defaultColWidth="9.140625" defaultRowHeight="12.75" customHeight="1" x14ac:dyDescent="0.2"/>
  <cols>
    <col min="1" max="1" width="36.85546875" style="58" customWidth="1"/>
    <col min="2" max="2" width="10" style="58" customWidth="1"/>
    <col min="3" max="3" width="11.5703125" style="58" customWidth="1"/>
    <col min="4" max="4" width="9.140625" style="58" customWidth="1"/>
    <col min="5" max="5" width="9.7109375" style="58" customWidth="1"/>
    <col min="6" max="6" width="11.42578125" style="58" customWidth="1"/>
    <col min="7" max="7" width="9.7109375" style="58" customWidth="1"/>
    <col min="8" max="16384" width="9.140625" style="58"/>
  </cols>
  <sheetData>
    <row r="1" spans="1:7" x14ac:dyDescent="0.2">
      <c r="A1" s="58" t="s">
        <v>0</v>
      </c>
    </row>
    <row r="2" spans="1:7" x14ac:dyDescent="0.2">
      <c r="A2" s="58" t="s">
        <v>1</v>
      </c>
    </row>
    <row r="3" spans="1:7" x14ac:dyDescent="0.2">
      <c r="A3" s="58" t="s">
        <v>131</v>
      </c>
    </row>
    <row r="4" spans="1:7" x14ac:dyDescent="0.2">
      <c r="A4" s="58" t="s">
        <v>132</v>
      </c>
    </row>
    <row r="5" spans="1:7" x14ac:dyDescent="0.2">
      <c r="A5" s="58" t="s">
        <v>4</v>
      </c>
    </row>
    <row r="6" spans="1:7" x14ac:dyDescent="0.2">
      <c r="A6" s="41" t="s">
        <v>133</v>
      </c>
    </row>
    <row r="7" spans="1:7" x14ac:dyDescent="0.2">
      <c r="B7" s="59"/>
      <c r="C7" s="59"/>
      <c r="D7" s="60"/>
      <c r="E7" s="59"/>
      <c r="F7" s="59"/>
      <c r="G7" s="60"/>
    </row>
    <row r="8" spans="1:7" ht="40.5" customHeight="1" x14ac:dyDescent="0.2">
      <c r="A8" s="61" t="s">
        <v>5</v>
      </c>
      <c r="B8" s="65" t="s">
        <v>6</v>
      </c>
      <c r="C8" s="65" t="s">
        <v>7</v>
      </c>
      <c r="D8" s="66" t="s">
        <v>8</v>
      </c>
      <c r="E8" s="65" t="s">
        <v>9</v>
      </c>
      <c r="F8" s="65" t="s">
        <v>10</v>
      </c>
      <c r="G8" s="66" t="s">
        <v>11</v>
      </c>
    </row>
    <row r="9" spans="1:7" x14ac:dyDescent="0.2">
      <c r="A9" s="58" t="s">
        <v>12</v>
      </c>
      <c r="B9" s="59">
        <v>6095</v>
      </c>
      <c r="C9" s="59">
        <v>6123</v>
      </c>
      <c r="D9" s="60">
        <v>99.54</v>
      </c>
      <c r="E9" s="59">
        <v>35411</v>
      </c>
      <c r="F9" s="59">
        <v>37549</v>
      </c>
      <c r="G9" s="60">
        <v>94.31</v>
      </c>
    </row>
    <row r="10" spans="1:7" x14ac:dyDescent="0.2">
      <c r="A10" s="58" t="s">
        <v>18</v>
      </c>
      <c r="B10" s="59">
        <v>5299</v>
      </c>
      <c r="C10" s="59">
        <v>5477</v>
      </c>
      <c r="D10" s="60">
        <v>96.75</v>
      </c>
      <c r="E10" s="59">
        <v>30868</v>
      </c>
      <c r="F10" s="59">
        <v>34410</v>
      </c>
      <c r="G10" s="60">
        <v>89.71</v>
      </c>
    </row>
    <row r="11" spans="1:7" x14ac:dyDescent="0.2">
      <c r="A11" s="58" t="s">
        <v>17</v>
      </c>
      <c r="B11" s="59">
        <v>5263</v>
      </c>
      <c r="C11" s="59">
        <v>5480</v>
      </c>
      <c r="D11" s="60">
        <v>96.04</v>
      </c>
      <c r="E11" s="59">
        <v>29218</v>
      </c>
      <c r="F11" s="59">
        <v>28637</v>
      </c>
      <c r="G11" s="60">
        <v>102.03</v>
      </c>
    </row>
    <row r="12" spans="1:7" x14ac:dyDescent="0.2">
      <c r="A12" s="58" t="s">
        <v>13</v>
      </c>
      <c r="B12" s="59">
        <v>5234</v>
      </c>
      <c r="C12" s="59">
        <v>5662</v>
      </c>
      <c r="D12" s="60">
        <v>92.44</v>
      </c>
      <c r="E12" s="59">
        <v>28750</v>
      </c>
      <c r="F12" s="59">
        <v>29878</v>
      </c>
      <c r="G12" s="60">
        <v>96.22</v>
      </c>
    </row>
    <row r="13" spans="1:7" x14ac:dyDescent="0.2">
      <c r="A13" s="58" t="s">
        <v>15</v>
      </c>
      <c r="B13" s="59">
        <v>4124</v>
      </c>
      <c r="C13" s="59">
        <v>4062</v>
      </c>
      <c r="D13" s="60">
        <v>101.53</v>
      </c>
      <c r="E13" s="59">
        <v>20912</v>
      </c>
      <c r="F13" s="59">
        <v>22203</v>
      </c>
      <c r="G13" s="60">
        <v>94.19</v>
      </c>
    </row>
    <row r="14" spans="1:7" x14ac:dyDescent="0.2">
      <c r="A14" s="58" t="s">
        <v>25</v>
      </c>
      <c r="B14" s="59">
        <v>2995</v>
      </c>
      <c r="C14" s="59">
        <v>2709</v>
      </c>
      <c r="D14" s="60">
        <v>110.56</v>
      </c>
      <c r="E14" s="59">
        <v>20371</v>
      </c>
      <c r="F14" s="59">
        <v>20154</v>
      </c>
      <c r="G14" s="60">
        <v>101.08</v>
      </c>
    </row>
    <row r="15" spans="1:7" x14ac:dyDescent="0.2">
      <c r="A15" s="58" t="s">
        <v>21</v>
      </c>
      <c r="B15" s="59">
        <v>3061</v>
      </c>
      <c r="C15" s="59">
        <v>3052</v>
      </c>
      <c r="D15" s="60">
        <v>100.29</v>
      </c>
      <c r="E15" s="59">
        <v>19582</v>
      </c>
      <c r="F15" s="59">
        <v>19503</v>
      </c>
      <c r="G15" s="60">
        <v>100.41</v>
      </c>
    </row>
    <row r="16" spans="1:7" x14ac:dyDescent="0.2">
      <c r="A16" s="58" t="s">
        <v>14</v>
      </c>
      <c r="B16" s="59">
        <v>2288</v>
      </c>
      <c r="C16" s="59">
        <v>2050</v>
      </c>
      <c r="D16" s="60">
        <v>111.61</v>
      </c>
      <c r="E16" s="59">
        <v>16043</v>
      </c>
      <c r="F16" s="59">
        <v>16288</v>
      </c>
      <c r="G16" s="60">
        <v>98.5</v>
      </c>
    </row>
    <row r="17" spans="1:7" x14ac:dyDescent="0.2">
      <c r="A17" s="58" t="s">
        <v>31</v>
      </c>
      <c r="B17" s="59">
        <v>1794</v>
      </c>
      <c r="C17" s="59">
        <v>1705</v>
      </c>
      <c r="D17" s="60">
        <v>105.22</v>
      </c>
      <c r="E17" s="59">
        <v>12623</v>
      </c>
      <c r="F17" s="59">
        <v>12743</v>
      </c>
      <c r="G17" s="60">
        <v>99.06</v>
      </c>
    </row>
    <row r="18" spans="1:7" x14ac:dyDescent="0.2">
      <c r="A18" s="58" t="s">
        <v>16</v>
      </c>
      <c r="B18" s="59">
        <v>2242</v>
      </c>
      <c r="C18" s="59">
        <v>2203</v>
      </c>
      <c r="D18" s="60">
        <v>101.77</v>
      </c>
      <c r="E18" s="59">
        <v>12540</v>
      </c>
      <c r="F18" s="59">
        <v>12955</v>
      </c>
      <c r="G18" s="60">
        <v>96.8</v>
      </c>
    </row>
    <row r="19" spans="1:7" x14ac:dyDescent="0.2">
      <c r="A19" s="58" t="s">
        <v>20</v>
      </c>
      <c r="B19" s="59">
        <v>2270</v>
      </c>
      <c r="C19" s="59">
        <v>2143</v>
      </c>
      <c r="D19" s="60">
        <v>105.93</v>
      </c>
      <c r="E19" s="59">
        <v>11802</v>
      </c>
      <c r="F19" s="59">
        <v>12302</v>
      </c>
      <c r="G19" s="60">
        <v>95.94</v>
      </c>
    </row>
    <row r="20" spans="1:7" x14ac:dyDescent="0.2">
      <c r="A20" s="58" t="s">
        <v>35</v>
      </c>
      <c r="B20" s="59">
        <v>1315</v>
      </c>
      <c r="C20" s="59">
        <v>1128</v>
      </c>
      <c r="D20" s="60">
        <v>116.58</v>
      </c>
      <c r="E20" s="59">
        <v>8157</v>
      </c>
      <c r="F20" s="59">
        <v>8096</v>
      </c>
      <c r="G20" s="60">
        <v>100.75</v>
      </c>
    </row>
    <row r="21" spans="1:7" x14ac:dyDescent="0.2">
      <c r="A21" s="58" t="s">
        <v>23</v>
      </c>
      <c r="B21" s="59">
        <v>576</v>
      </c>
      <c r="C21" s="59">
        <v>708</v>
      </c>
      <c r="D21" s="60">
        <v>81.36</v>
      </c>
      <c r="E21" s="59">
        <v>7243</v>
      </c>
      <c r="F21" s="59">
        <v>7338</v>
      </c>
      <c r="G21" s="60">
        <v>98.71</v>
      </c>
    </row>
    <row r="22" spans="1:7" x14ac:dyDescent="0.2">
      <c r="A22" s="58" t="s">
        <v>29</v>
      </c>
      <c r="B22" s="59">
        <v>395</v>
      </c>
      <c r="C22" s="59">
        <v>412</v>
      </c>
      <c r="D22" s="60">
        <v>95.87</v>
      </c>
      <c r="E22" s="59">
        <v>3881</v>
      </c>
      <c r="F22" s="59">
        <v>4103</v>
      </c>
      <c r="G22" s="60">
        <v>94.59</v>
      </c>
    </row>
    <row r="23" spans="1:7" x14ac:dyDescent="0.2">
      <c r="A23" s="58" t="s">
        <v>32</v>
      </c>
      <c r="B23" s="59">
        <v>584</v>
      </c>
      <c r="C23" s="59">
        <v>592</v>
      </c>
      <c r="D23" s="60">
        <v>98.65</v>
      </c>
      <c r="E23" s="59">
        <v>3740</v>
      </c>
      <c r="F23" s="59">
        <v>4017</v>
      </c>
      <c r="G23" s="60">
        <v>93.1</v>
      </c>
    </row>
    <row r="24" spans="1:7" x14ac:dyDescent="0.2">
      <c r="A24" s="58" t="s">
        <v>37</v>
      </c>
      <c r="B24" s="59">
        <v>425</v>
      </c>
      <c r="C24" s="59">
        <v>475</v>
      </c>
      <c r="D24" s="60">
        <v>89.47</v>
      </c>
      <c r="E24" s="59">
        <v>3593</v>
      </c>
      <c r="F24" s="59">
        <v>3837</v>
      </c>
      <c r="G24" s="60">
        <v>93.64</v>
      </c>
    </row>
    <row r="25" spans="1:7" x14ac:dyDescent="0.2">
      <c r="A25" s="58" t="s">
        <v>43</v>
      </c>
      <c r="B25" s="59">
        <v>265</v>
      </c>
      <c r="C25" s="59">
        <v>283</v>
      </c>
      <c r="D25" s="60">
        <v>93.64</v>
      </c>
      <c r="E25" s="59">
        <v>3502</v>
      </c>
      <c r="F25" s="59">
        <v>3830</v>
      </c>
      <c r="G25" s="60">
        <v>91.44</v>
      </c>
    </row>
    <row r="26" spans="1:7" x14ac:dyDescent="0.2">
      <c r="A26" s="58" t="s">
        <v>24</v>
      </c>
      <c r="B26" s="59">
        <v>324</v>
      </c>
      <c r="C26" s="59">
        <v>402</v>
      </c>
      <c r="D26" s="60">
        <v>80.599999999999994</v>
      </c>
      <c r="E26" s="59">
        <v>3168</v>
      </c>
      <c r="F26" s="59">
        <v>3625</v>
      </c>
      <c r="G26" s="60">
        <v>87.39</v>
      </c>
    </row>
    <row r="27" spans="1:7" x14ac:dyDescent="0.2">
      <c r="A27" s="58" t="s">
        <v>19</v>
      </c>
      <c r="B27" s="59">
        <v>541</v>
      </c>
      <c r="C27" s="59">
        <v>460</v>
      </c>
      <c r="D27" s="60">
        <v>117.61</v>
      </c>
      <c r="E27" s="59">
        <v>2458</v>
      </c>
      <c r="F27" s="59">
        <v>2403</v>
      </c>
      <c r="G27" s="60">
        <v>102.29</v>
      </c>
    </row>
    <row r="28" spans="1:7" x14ac:dyDescent="0.2">
      <c r="A28" s="58" t="s">
        <v>26</v>
      </c>
      <c r="B28" s="59">
        <v>90</v>
      </c>
      <c r="C28" s="59">
        <v>115</v>
      </c>
      <c r="D28" s="60">
        <v>78.260000000000005</v>
      </c>
      <c r="E28" s="59">
        <v>1731</v>
      </c>
      <c r="F28" s="59">
        <v>1965</v>
      </c>
      <c r="G28" s="60">
        <v>88.09</v>
      </c>
    </row>
    <row r="29" spans="1:7" x14ac:dyDescent="0.2">
      <c r="A29" s="58" t="s">
        <v>38</v>
      </c>
      <c r="B29" s="59">
        <v>56</v>
      </c>
      <c r="C29" s="59">
        <v>63</v>
      </c>
      <c r="D29" s="60">
        <v>88.89</v>
      </c>
      <c r="E29" s="59">
        <v>1336</v>
      </c>
      <c r="F29" s="59">
        <v>1374</v>
      </c>
      <c r="G29" s="60">
        <v>97.23</v>
      </c>
    </row>
    <row r="30" spans="1:7" x14ac:dyDescent="0.2">
      <c r="A30" s="58" t="s">
        <v>40</v>
      </c>
      <c r="B30" s="59">
        <v>72</v>
      </c>
      <c r="C30" s="59">
        <v>70</v>
      </c>
      <c r="D30" s="60">
        <v>102.86</v>
      </c>
      <c r="E30" s="59">
        <v>1312</v>
      </c>
      <c r="F30" s="59">
        <v>1339</v>
      </c>
      <c r="G30" s="60">
        <v>97.98</v>
      </c>
    </row>
    <row r="31" spans="1:7" x14ac:dyDescent="0.2">
      <c r="A31" s="58" t="s">
        <v>48</v>
      </c>
      <c r="B31" s="59">
        <v>102</v>
      </c>
      <c r="C31" s="59">
        <v>97</v>
      </c>
      <c r="D31" s="60">
        <v>105.15</v>
      </c>
      <c r="E31" s="59">
        <v>1098</v>
      </c>
      <c r="F31" s="59">
        <v>1134</v>
      </c>
      <c r="G31" s="60">
        <v>96.83</v>
      </c>
    </row>
    <row r="32" spans="1:7" x14ac:dyDescent="0.2">
      <c r="A32" s="58" t="s">
        <v>34</v>
      </c>
      <c r="B32" s="59">
        <v>70</v>
      </c>
      <c r="C32" s="59">
        <v>75</v>
      </c>
      <c r="D32" s="60">
        <v>93.33</v>
      </c>
      <c r="E32" s="59">
        <v>1072</v>
      </c>
      <c r="F32" s="59">
        <v>1100</v>
      </c>
      <c r="G32" s="60">
        <v>97.45</v>
      </c>
    </row>
    <row r="33" spans="1:7" x14ac:dyDescent="0.2">
      <c r="A33" s="58" t="s">
        <v>28</v>
      </c>
      <c r="B33" s="59">
        <v>69</v>
      </c>
      <c r="C33" s="59">
        <v>82</v>
      </c>
      <c r="D33" s="60">
        <v>84.15</v>
      </c>
      <c r="E33" s="59">
        <v>1027</v>
      </c>
      <c r="F33" s="59">
        <v>1096</v>
      </c>
      <c r="G33" s="60">
        <v>93.7</v>
      </c>
    </row>
    <row r="34" spans="1:7" x14ac:dyDescent="0.2">
      <c r="A34" s="58" t="s">
        <v>39</v>
      </c>
      <c r="B34" s="59">
        <v>49</v>
      </c>
      <c r="C34" s="59">
        <v>72</v>
      </c>
      <c r="D34" s="60">
        <v>68.06</v>
      </c>
      <c r="E34" s="59">
        <v>849</v>
      </c>
      <c r="F34" s="59">
        <v>860</v>
      </c>
      <c r="G34" s="60">
        <v>98.72</v>
      </c>
    </row>
    <row r="35" spans="1:7" x14ac:dyDescent="0.2">
      <c r="A35" s="58" t="s">
        <v>33</v>
      </c>
      <c r="B35" s="59">
        <v>78</v>
      </c>
      <c r="C35" s="59">
        <v>71</v>
      </c>
      <c r="D35" s="60">
        <v>109.86</v>
      </c>
      <c r="E35" s="59">
        <v>795</v>
      </c>
      <c r="F35" s="59">
        <v>863</v>
      </c>
      <c r="G35" s="60">
        <v>92.12</v>
      </c>
    </row>
    <row r="36" spans="1:7" x14ac:dyDescent="0.2">
      <c r="A36" s="58" t="s">
        <v>27</v>
      </c>
      <c r="B36" s="59">
        <v>39</v>
      </c>
      <c r="C36" s="59">
        <v>35</v>
      </c>
      <c r="D36" s="60">
        <v>111.43</v>
      </c>
      <c r="E36" s="59">
        <v>549</v>
      </c>
      <c r="F36" s="59">
        <v>549</v>
      </c>
      <c r="G36" s="60">
        <v>100</v>
      </c>
    </row>
    <row r="37" spans="1:7" x14ac:dyDescent="0.2">
      <c r="A37" s="58" t="s">
        <v>22</v>
      </c>
      <c r="B37" s="59">
        <f>130+5</f>
        <v>135</v>
      </c>
      <c r="C37" s="59">
        <v>129</v>
      </c>
      <c r="D37" s="60">
        <v>100.78</v>
      </c>
      <c r="E37" s="59">
        <f>527+31</f>
        <v>558</v>
      </c>
      <c r="F37" s="59">
        <f>673+29</f>
        <v>702</v>
      </c>
      <c r="G37" s="60">
        <v>78.31</v>
      </c>
    </row>
    <row r="38" spans="1:7" x14ac:dyDescent="0.2">
      <c r="A38" s="58" t="s">
        <v>36</v>
      </c>
      <c r="B38" s="59">
        <v>106</v>
      </c>
      <c r="C38" s="59">
        <v>184</v>
      </c>
      <c r="D38" s="60">
        <v>57.61</v>
      </c>
      <c r="E38" s="59">
        <v>477</v>
      </c>
      <c r="F38" s="59">
        <v>507</v>
      </c>
      <c r="G38" s="60">
        <v>94.08</v>
      </c>
    </row>
    <row r="39" spans="1:7" x14ac:dyDescent="0.2">
      <c r="A39" s="58" t="s">
        <v>41</v>
      </c>
      <c r="B39" s="59">
        <v>46</v>
      </c>
      <c r="C39" s="59">
        <v>51</v>
      </c>
      <c r="D39" s="60">
        <v>90.2</v>
      </c>
      <c r="E39" s="59">
        <v>300</v>
      </c>
      <c r="F39" s="59">
        <v>296</v>
      </c>
      <c r="G39" s="60">
        <v>101.35</v>
      </c>
    </row>
    <row r="40" spans="1:7" x14ac:dyDescent="0.2">
      <c r="A40" s="58" t="s">
        <v>30</v>
      </c>
      <c r="B40" s="59">
        <v>28</v>
      </c>
      <c r="C40" s="59">
        <v>61</v>
      </c>
      <c r="D40" s="60">
        <v>45.9</v>
      </c>
      <c r="E40" s="59">
        <v>195</v>
      </c>
      <c r="F40" s="59">
        <v>289</v>
      </c>
      <c r="G40" s="60">
        <v>67.47</v>
      </c>
    </row>
    <row r="42" spans="1:7" x14ac:dyDescent="0.2">
      <c r="A42" s="62" t="s">
        <v>42</v>
      </c>
      <c r="B42" s="63">
        <f>SUBTOTAL(109,B9:B40)</f>
        <v>46030</v>
      </c>
      <c r="C42" s="63">
        <f>SUBTOTAL(109,C9:C40)</f>
        <v>46231</v>
      </c>
      <c r="D42" s="64">
        <f>IFERROR(SUM(B1:B40)/SUM(C1:C40)*100, 0)</f>
        <v>99.565226795872903</v>
      </c>
      <c r="E42" s="63">
        <f>SUBTOTAL(109,E9:E40)</f>
        <v>285161</v>
      </c>
      <c r="F42" s="63">
        <f>SUBTOTAL(109,F9:F40)</f>
        <v>295945</v>
      </c>
      <c r="G42" s="64">
        <f>IFERROR(SUM(E1:E40)/SUM(F1:F40)*100, 0)</f>
        <v>96.356079676966999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A165A-B436-4485-B1BA-B3E7AF352814}">
  <dimension ref="A1:G42"/>
  <sheetViews>
    <sheetView workbookViewId="0">
      <selection activeCell="A6" sqref="A6"/>
    </sheetView>
  </sheetViews>
  <sheetFormatPr defaultColWidth="9.140625" defaultRowHeight="12.75" customHeight="1" x14ac:dyDescent="0.2"/>
  <cols>
    <col min="1" max="1" width="36.140625" style="58" customWidth="1"/>
    <col min="2" max="2" width="10.28515625" style="58" customWidth="1"/>
    <col min="3" max="3" width="11" style="58" customWidth="1"/>
    <col min="4" max="4" width="8.5703125" style="58" customWidth="1"/>
    <col min="5" max="5" width="11" style="58" customWidth="1"/>
    <col min="6" max="6" width="12" style="58" customWidth="1"/>
    <col min="7" max="7" width="9.140625" style="58" customWidth="1"/>
    <col min="8" max="16384" width="9.140625" style="58"/>
  </cols>
  <sheetData>
    <row r="1" spans="1:7" x14ac:dyDescent="0.2">
      <c r="A1" s="58" t="s">
        <v>0</v>
      </c>
    </row>
    <row r="2" spans="1:7" x14ac:dyDescent="0.2">
      <c r="A2" s="58" t="s">
        <v>1</v>
      </c>
    </row>
    <row r="3" spans="1:7" x14ac:dyDescent="0.2">
      <c r="A3" s="58" t="s">
        <v>134</v>
      </c>
    </row>
    <row r="4" spans="1:7" x14ac:dyDescent="0.2">
      <c r="A4" s="58" t="s">
        <v>135</v>
      </c>
    </row>
    <row r="5" spans="1:7" x14ac:dyDescent="0.2">
      <c r="A5" s="58" t="s">
        <v>4</v>
      </c>
    </row>
    <row r="6" spans="1:7" x14ac:dyDescent="0.2">
      <c r="A6" s="41" t="s">
        <v>136</v>
      </c>
    </row>
    <row r="7" spans="1:7" x14ac:dyDescent="0.2">
      <c r="B7" s="59"/>
      <c r="C7" s="59"/>
      <c r="D7" s="60"/>
      <c r="E7" s="59"/>
      <c r="F7" s="59"/>
      <c r="G7" s="60"/>
    </row>
    <row r="8" spans="1:7" ht="37.5" customHeight="1" x14ac:dyDescent="0.2">
      <c r="A8" s="61" t="s">
        <v>5</v>
      </c>
      <c r="B8" s="65" t="s">
        <v>6</v>
      </c>
      <c r="C8" s="65" t="s">
        <v>7</v>
      </c>
      <c r="D8" s="66" t="s">
        <v>8</v>
      </c>
      <c r="E8" s="65" t="s">
        <v>9</v>
      </c>
      <c r="F8" s="65" t="s">
        <v>10</v>
      </c>
      <c r="G8" s="66" t="s">
        <v>11</v>
      </c>
    </row>
    <row r="9" spans="1:7" x14ac:dyDescent="0.2">
      <c r="A9" s="58" t="s">
        <v>12</v>
      </c>
      <c r="B9" s="59">
        <v>1706</v>
      </c>
      <c r="C9" s="59">
        <v>7039</v>
      </c>
      <c r="D9" s="60">
        <v>24.24</v>
      </c>
      <c r="E9" s="59">
        <v>31262</v>
      </c>
      <c r="F9" s="59">
        <v>38061</v>
      </c>
      <c r="G9" s="60">
        <v>82.14</v>
      </c>
    </row>
    <row r="10" spans="1:7" x14ac:dyDescent="0.2">
      <c r="A10" s="58" t="s">
        <v>17</v>
      </c>
      <c r="B10" s="59">
        <v>5103</v>
      </c>
      <c r="C10" s="59">
        <v>7070</v>
      </c>
      <c r="D10" s="60">
        <v>72.180000000000007</v>
      </c>
      <c r="E10" s="59">
        <v>27964</v>
      </c>
      <c r="F10" s="59">
        <v>29067</v>
      </c>
      <c r="G10" s="60">
        <v>96.21</v>
      </c>
    </row>
    <row r="11" spans="1:7" x14ac:dyDescent="0.2">
      <c r="A11" s="58" t="s">
        <v>18</v>
      </c>
      <c r="B11" s="59">
        <v>3096</v>
      </c>
      <c r="C11" s="59">
        <v>6915</v>
      </c>
      <c r="D11" s="60">
        <v>44.77</v>
      </c>
      <c r="E11" s="59">
        <v>27693</v>
      </c>
      <c r="F11" s="59">
        <v>35872</v>
      </c>
      <c r="G11" s="60">
        <v>77.2</v>
      </c>
    </row>
    <row r="12" spans="1:7" x14ac:dyDescent="0.2">
      <c r="A12" s="58" t="s">
        <v>13</v>
      </c>
      <c r="B12" s="59">
        <v>3625</v>
      </c>
      <c r="C12" s="59">
        <v>6623</v>
      </c>
      <c r="D12" s="60">
        <v>54.73</v>
      </c>
      <c r="E12" s="59">
        <v>26187</v>
      </c>
      <c r="F12" s="59">
        <v>29994</v>
      </c>
      <c r="G12" s="60">
        <v>87.31</v>
      </c>
    </row>
    <row r="13" spans="1:7" x14ac:dyDescent="0.2">
      <c r="A13" s="58" t="s">
        <v>21</v>
      </c>
      <c r="B13" s="59">
        <v>2046</v>
      </c>
      <c r="C13" s="59">
        <v>3361</v>
      </c>
      <c r="D13" s="60">
        <v>60.87</v>
      </c>
      <c r="E13" s="59">
        <v>18445</v>
      </c>
      <c r="F13" s="59">
        <v>19854</v>
      </c>
      <c r="G13" s="60">
        <v>92.9</v>
      </c>
    </row>
    <row r="14" spans="1:7" x14ac:dyDescent="0.2">
      <c r="A14" s="58" t="s">
        <v>15</v>
      </c>
      <c r="B14" s="59">
        <v>1904</v>
      </c>
      <c r="C14" s="59">
        <v>4955</v>
      </c>
      <c r="D14" s="60">
        <v>38.43</v>
      </c>
      <c r="E14" s="59">
        <v>17878</v>
      </c>
      <c r="F14" s="59">
        <v>22265</v>
      </c>
      <c r="G14" s="60">
        <v>80.3</v>
      </c>
    </row>
    <row r="15" spans="1:7" x14ac:dyDescent="0.2">
      <c r="A15" s="58" t="s">
        <v>25</v>
      </c>
      <c r="B15" s="59">
        <v>542</v>
      </c>
      <c r="C15" s="59">
        <v>3304</v>
      </c>
      <c r="D15" s="60">
        <v>16.399999999999999</v>
      </c>
      <c r="E15" s="59">
        <v>17136</v>
      </c>
      <c r="F15" s="59">
        <v>20353</v>
      </c>
      <c r="G15" s="60">
        <v>84.19</v>
      </c>
    </row>
    <row r="16" spans="1:7" x14ac:dyDescent="0.2">
      <c r="A16" s="58" t="s">
        <v>14</v>
      </c>
      <c r="B16" s="59">
        <v>402</v>
      </c>
      <c r="C16" s="59">
        <v>2684</v>
      </c>
      <c r="D16" s="60">
        <v>14.98</v>
      </c>
      <c r="E16" s="59">
        <v>14131</v>
      </c>
      <c r="F16" s="59">
        <v>16640</v>
      </c>
      <c r="G16" s="60">
        <v>84.92</v>
      </c>
    </row>
    <row r="17" spans="1:7" x14ac:dyDescent="0.2">
      <c r="A17" s="58" t="s">
        <v>16</v>
      </c>
      <c r="B17" s="59">
        <v>1851</v>
      </c>
      <c r="C17" s="59">
        <v>2745</v>
      </c>
      <c r="D17" s="60">
        <v>67.430000000000007</v>
      </c>
      <c r="E17" s="59">
        <v>11829</v>
      </c>
      <c r="F17" s="59">
        <v>13036</v>
      </c>
      <c r="G17" s="60">
        <v>90.74</v>
      </c>
    </row>
    <row r="18" spans="1:7" x14ac:dyDescent="0.2">
      <c r="A18" s="58" t="s">
        <v>31</v>
      </c>
      <c r="B18" s="59">
        <v>637</v>
      </c>
      <c r="C18" s="59">
        <v>1955</v>
      </c>
      <c r="D18" s="60">
        <v>32.58</v>
      </c>
      <c r="E18" s="59">
        <v>11274</v>
      </c>
      <c r="F18" s="59">
        <v>12936</v>
      </c>
      <c r="G18" s="60">
        <v>87.15</v>
      </c>
    </row>
    <row r="19" spans="1:7" x14ac:dyDescent="0.2">
      <c r="A19" s="58" t="s">
        <v>20</v>
      </c>
      <c r="B19" s="59">
        <v>621</v>
      </c>
      <c r="C19" s="59">
        <v>2516</v>
      </c>
      <c r="D19" s="60">
        <v>24.68</v>
      </c>
      <c r="E19" s="59">
        <v>9983</v>
      </c>
      <c r="F19" s="59">
        <v>12619</v>
      </c>
      <c r="G19" s="60">
        <v>79.11</v>
      </c>
    </row>
    <row r="20" spans="1:7" x14ac:dyDescent="0.2">
      <c r="A20" s="58" t="s">
        <v>35</v>
      </c>
      <c r="B20" s="59">
        <v>1060</v>
      </c>
      <c r="C20" s="59">
        <v>1283</v>
      </c>
      <c r="D20" s="60">
        <v>82.62</v>
      </c>
      <c r="E20" s="59">
        <v>7907</v>
      </c>
      <c r="F20" s="59">
        <v>8184</v>
      </c>
      <c r="G20" s="60">
        <v>96.62</v>
      </c>
    </row>
    <row r="21" spans="1:7" x14ac:dyDescent="0.2">
      <c r="A21" s="58" t="s">
        <v>23</v>
      </c>
      <c r="B21" s="59">
        <v>462</v>
      </c>
      <c r="C21" s="59">
        <v>703</v>
      </c>
      <c r="D21" s="60">
        <v>65.72</v>
      </c>
      <c r="E21" s="59">
        <v>6889</v>
      </c>
      <c r="F21" s="59">
        <v>7356</v>
      </c>
      <c r="G21" s="60">
        <v>93.65</v>
      </c>
    </row>
    <row r="22" spans="1:7" x14ac:dyDescent="0.2">
      <c r="A22" s="58" t="s">
        <v>24</v>
      </c>
      <c r="B22" s="59">
        <v>292</v>
      </c>
      <c r="C22" s="59">
        <v>500</v>
      </c>
      <c r="D22" s="60">
        <v>58.4</v>
      </c>
      <c r="E22" s="59">
        <v>3613</v>
      </c>
      <c r="F22" s="59">
        <v>3588</v>
      </c>
      <c r="G22" s="60">
        <v>100.7</v>
      </c>
    </row>
    <row r="23" spans="1:7" x14ac:dyDescent="0.2">
      <c r="A23" s="58" t="s">
        <v>29</v>
      </c>
      <c r="B23" s="59">
        <v>223</v>
      </c>
      <c r="C23" s="59">
        <v>500</v>
      </c>
      <c r="D23" s="60">
        <v>44.6</v>
      </c>
      <c r="E23" s="59">
        <v>3593</v>
      </c>
      <c r="F23" s="59">
        <v>4246</v>
      </c>
      <c r="G23" s="60">
        <v>84.62</v>
      </c>
    </row>
    <row r="24" spans="1:7" x14ac:dyDescent="0.2">
      <c r="A24" s="58" t="s">
        <v>37</v>
      </c>
      <c r="B24" s="59">
        <v>218</v>
      </c>
      <c r="C24" s="59">
        <v>438</v>
      </c>
      <c r="D24" s="60">
        <v>49.77</v>
      </c>
      <c r="E24" s="59">
        <v>3337</v>
      </c>
      <c r="F24" s="59">
        <v>3961</v>
      </c>
      <c r="G24" s="60">
        <v>84.25</v>
      </c>
    </row>
    <row r="25" spans="1:7" x14ac:dyDescent="0.2">
      <c r="A25" s="58" t="s">
        <v>43</v>
      </c>
      <c r="B25" s="59">
        <v>212</v>
      </c>
      <c r="C25" s="59">
        <v>326</v>
      </c>
      <c r="D25" s="60">
        <v>65.03</v>
      </c>
      <c r="E25" s="59">
        <v>3226</v>
      </c>
      <c r="F25" s="59">
        <v>3855</v>
      </c>
      <c r="G25" s="60">
        <v>83.68</v>
      </c>
    </row>
    <row r="26" spans="1:7" x14ac:dyDescent="0.2">
      <c r="A26" s="58" t="s">
        <v>32</v>
      </c>
      <c r="B26" s="59">
        <v>85</v>
      </c>
      <c r="C26" s="59">
        <v>628</v>
      </c>
      <c r="D26" s="60">
        <v>13.54</v>
      </c>
      <c r="E26" s="59">
        <v>3137</v>
      </c>
      <c r="F26" s="59">
        <v>3992</v>
      </c>
      <c r="G26" s="60">
        <v>78.58</v>
      </c>
    </row>
    <row r="27" spans="1:7" x14ac:dyDescent="0.2">
      <c r="A27" s="58" t="s">
        <v>19</v>
      </c>
      <c r="B27" s="59">
        <v>396</v>
      </c>
      <c r="C27" s="59">
        <v>625</v>
      </c>
      <c r="D27" s="60">
        <v>63.36</v>
      </c>
      <c r="E27" s="59">
        <v>2293</v>
      </c>
      <c r="F27" s="59">
        <v>2456</v>
      </c>
      <c r="G27" s="60">
        <v>93.36</v>
      </c>
    </row>
    <row r="28" spans="1:7" x14ac:dyDescent="0.2">
      <c r="A28" s="58" t="s">
        <v>26</v>
      </c>
      <c r="B28" s="59">
        <v>79</v>
      </c>
      <c r="C28" s="59">
        <v>144</v>
      </c>
      <c r="D28" s="60">
        <v>54.86</v>
      </c>
      <c r="E28" s="59">
        <v>1690</v>
      </c>
      <c r="F28" s="59">
        <v>1895</v>
      </c>
      <c r="G28" s="60">
        <v>89.18</v>
      </c>
    </row>
    <row r="29" spans="1:7" x14ac:dyDescent="0.2">
      <c r="A29" s="58" t="s">
        <v>40</v>
      </c>
      <c r="B29" s="59">
        <v>60</v>
      </c>
      <c r="C29" s="59">
        <v>106</v>
      </c>
      <c r="D29" s="60">
        <v>56.6</v>
      </c>
      <c r="E29" s="59">
        <v>1187</v>
      </c>
      <c r="F29" s="59">
        <v>1404</v>
      </c>
      <c r="G29" s="60">
        <v>84.54</v>
      </c>
    </row>
    <row r="30" spans="1:7" x14ac:dyDescent="0.2">
      <c r="A30" s="58" t="s">
        <v>38</v>
      </c>
      <c r="B30" s="59">
        <v>35</v>
      </c>
      <c r="C30" s="59">
        <v>62</v>
      </c>
      <c r="D30" s="60">
        <v>56.45</v>
      </c>
      <c r="E30" s="59">
        <v>1180</v>
      </c>
      <c r="F30" s="59">
        <v>1330</v>
      </c>
      <c r="G30" s="60">
        <v>88.72</v>
      </c>
    </row>
    <row r="31" spans="1:7" x14ac:dyDescent="0.2">
      <c r="A31" s="58" t="s">
        <v>98</v>
      </c>
      <c r="B31" s="59">
        <v>65</v>
      </c>
      <c r="C31" s="59">
        <v>142</v>
      </c>
      <c r="D31" s="60">
        <v>45.77</v>
      </c>
      <c r="E31" s="59">
        <v>1018</v>
      </c>
      <c r="F31" s="59">
        <v>1147</v>
      </c>
      <c r="G31" s="60">
        <v>88.75</v>
      </c>
    </row>
    <row r="32" spans="1:7" x14ac:dyDescent="0.2">
      <c r="A32" s="58" t="s">
        <v>34</v>
      </c>
      <c r="B32" s="59">
        <v>80</v>
      </c>
      <c r="C32" s="59">
        <v>113</v>
      </c>
      <c r="D32" s="60">
        <v>70.8</v>
      </c>
      <c r="E32" s="59">
        <v>1003</v>
      </c>
      <c r="F32" s="59">
        <v>1111</v>
      </c>
      <c r="G32" s="60">
        <v>90.28</v>
      </c>
    </row>
    <row r="33" spans="1:7" x14ac:dyDescent="0.2">
      <c r="A33" s="58" t="s">
        <v>28</v>
      </c>
      <c r="B33" s="59">
        <v>69</v>
      </c>
      <c r="C33" s="59">
        <v>88</v>
      </c>
      <c r="D33" s="60">
        <v>78.41</v>
      </c>
      <c r="E33" s="59">
        <v>941</v>
      </c>
      <c r="F33" s="59">
        <v>1082</v>
      </c>
      <c r="G33" s="60">
        <v>86.97</v>
      </c>
    </row>
    <row r="34" spans="1:7" x14ac:dyDescent="0.2">
      <c r="A34" s="58" t="s">
        <v>33</v>
      </c>
      <c r="B34" s="59">
        <v>48</v>
      </c>
      <c r="C34" s="59">
        <v>127</v>
      </c>
      <c r="D34" s="60">
        <v>37.799999999999997</v>
      </c>
      <c r="E34" s="59">
        <v>815</v>
      </c>
      <c r="F34" s="59">
        <v>862</v>
      </c>
      <c r="G34" s="60">
        <v>94.55</v>
      </c>
    </row>
    <row r="35" spans="1:7" x14ac:dyDescent="0.2">
      <c r="A35" s="58" t="s">
        <v>39</v>
      </c>
      <c r="B35" s="59">
        <v>54</v>
      </c>
      <c r="C35" s="59">
        <v>155</v>
      </c>
      <c r="D35" s="60">
        <v>34.840000000000003</v>
      </c>
      <c r="E35" s="59">
        <v>783</v>
      </c>
      <c r="F35" s="59">
        <v>854</v>
      </c>
      <c r="G35" s="60">
        <v>91.69</v>
      </c>
    </row>
    <row r="36" spans="1:7" x14ac:dyDescent="0.2">
      <c r="A36" s="58" t="s">
        <v>27</v>
      </c>
      <c r="B36" s="59">
        <v>33</v>
      </c>
      <c r="C36" s="59">
        <v>33</v>
      </c>
      <c r="D36" s="60">
        <v>100</v>
      </c>
      <c r="E36" s="59">
        <v>543</v>
      </c>
      <c r="F36" s="59">
        <v>579</v>
      </c>
      <c r="G36" s="60">
        <v>93.78</v>
      </c>
    </row>
    <row r="37" spans="1:7" x14ac:dyDescent="0.2">
      <c r="A37" s="58" t="s">
        <v>22</v>
      </c>
      <c r="B37" s="59">
        <v>60</v>
      </c>
      <c r="C37" s="59">
        <f>174+6</f>
        <v>180</v>
      </c>
      <c r="D37" s="60">
        <v>34.479999999999997</v>
      </c>
      <c r="E37" s="59">
        <f>496+12</f>
        <v>508</v>
      </c>
      <c r="F37" s="59">
        <f>704+53</f>
        <v>757</v>
      </c>
      <c r="G37" s="60">
        <v>70.45</v>
      </c>
    </row>
    <row r="38" spans="1:7" x14ac:dyDescent="0.2">
      <c r="A38" s="58" t="s">
        <v>36</v>
      </c>
      <c r="B38" s="59">
        <v>55</v>
      </c>
      <c r="C38" s="59">
        <v>184</v>
      </c>
      <c r="D38" s="60">
        <v>29.89</v>
      </c>
      <c r="E38" s="59">
        <v>279</v>
      </c>
      <c r="F38" s="59">
        <v>459</v>
      </c>
      <c r="G38" s="60">
        <v>60.78</v>
      </c>
    </row>
    <row r="39" spans="1:7" x14ac:dyDescent="0.2">
      <c r="A39" s="58" t="s">
        <v>41</v>
      </c>
      <c r="B39" s="59">
        <v>29</v>
      </c>
      <c r="C39" s="59">
        <v>55</v>
      </c>
      <c r="D39" s="60">
        <v>52.73</v>
      </c>
      <c r="E39" s="59">
        <v>251</v>
      </c>
      <c r="F39" s="59">
        <v>300</v>
      </c>
      <c r="G39" s="60">
        <v>83.67</v>
      </c>
    </row>
    <row r="40" spans="1:7" x14ac:dyDescent="0.2">
      <c r="A40" s="58" t="s">
        <v>30</v>
      </c>
      <c r="B40" s="59">
        <v>46</v>
      </c>
      <c r="C40" s="59">
        <v>78</v>
      </c>
      <c r="D40" s="60">
        <v>58.97</v>
      </c>
      <c r="E40" s="59">
        <v>221</v>
      </c>
      <c r="F40" s="59">
        <v>304</v>
      </c>
      <c r="G40" s="60">
        <v>72.7</v>
      </c>
    </row>
    <row r="42" spans="1:7" x14ac:dyDescent="0.2">
      <c r="A42" s="62" t="s">
        <v>42</v>
      </c>
      <c r="B42" s="63">
        <f>SUBTOTAL(109,B9:B40)</f>
        <v>25194</v>
      </c>
      <c r="C42" s="63">
        <f>SUBTOTAL(109,C9:C40)</f>
        <v>55637</v>
      </c>
      <c r="D42" s="64">
        <f>IFERROR(SUM(B1:B40)/SUM(C1:C40)*100, 0)</f>
        <v>45.282815392634397</v>
      </c>
      <c r="E42" s="63">
        <f>SUBTOTAL(109,E9:E40)</f>
        <v>258196</v>
      </c>
      <c r="F42" s="63">
        <f>SUBTOTAL(109,F9:F40)</f>
        <v>300419</v>
      </c>
      <c r="G42" s="64">
        <f>IFERROR(SUM(E1:E40)/SUM(F1:F40)*100, 0)</f>
        <v>85.9452964026909</v>
      </c>
    </row>
  </sheetData>
  <pageMargins left="0.35433070866141736" right="0.15748031496062992" top="0.59055118110236227" bottom="0.59055118110236227" header="0.51181102362204722" footer="0.5118110236220472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5B24D-24DF-445E-A153-DB72F40C3D12}">
  <dimension ref="A1:G42"/>
  <sheetViews>
    <sheetView workbookViewId="0">
      <pane ySplit="8" topLeftCell="A27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6.42578125" style="58" customWidth="1"/>
    <col min="2" max="2" width="9.140625" style="58" customWidth="1"/>
    <col min="3" max="3" width="11" style="58" customWidth="1"/>
    <col min="4" max="4" width="8.28515625" style="58" customWidth="1"/>
    <col min="5" max="5" width="9.7109375" style="58" customWidth="1"/>
    <col min="6" max="6" width="11.140625" style="58" customWidth="1"/>
    <col min="7" max="7" width="8.85546875" style="58" customWidth="1"/>
    <col min="8" max="16384" width="9.140625" style="58"/>
  </cols>
  <sheetData>
    <row r="1" spans="1:7" x14ac:dyDescent="0.2">
      <c r="A1" s="58" t="s">
        <v>0</v>
      </c>
    </row>
    <row r="2" spans="1:7" x14ac:dyDescent="0.2">
      <c r="A2" s="58" t="s">
        <v>1</v>
      </c>
    </row>
    <row r="3" spans="1:7" x14ac:dyDescent="0.2">
      <c r="A3" s="58" t="s">
        <v>137</v>
      </c>
    </row>
    <row r="4" spans="1:7" x14ac:dyDescent="0.2">
      <c r="A4" s="58" t="s">
        <v>138</v>
      </c>
    </row>
    <row r="5" spans="1:7" x14ac:dyDescent="0.2">
      <c r="A5" s="58" t="s">
        <v>4</v>
      </c>
    </row>
    <row r="6" spans="1:7" x14ac:dyDescent="0.2">
      <c r="A6" s="41" t="s">
        <v>139</v>
      </c>
    </row>
    <row r="7" spans="1:7" x14ac:dyDescent="0.2">
      <c r="B7" s="59"/>
      <c r="C7" s="59"/>
      <c r="D7" s="60"/>
      <c r="E7" s="59"/>
      <c r="F7" s="59"/>
      <c r="G7" s="60"/>
    </row>
    <row r="8" spans="1:7" ht="40.5" customHeight="1" x14ac:dyDescent="0.2">
      <c r="A8" s="61" t="s">
        <v>5</v>
      </c>
      <c r="B8" s="65" t="s">
        <v>6</v>
      </c>
      <c r="C8" s="65" t="s">
        <v>7</v>
      </c>
      <c r="D8" s="66" t="s">
        <v>8</v>
      </c>
      <c r="E8" s="65" t="s">
        <v>9</v>
      </c>
      <c r="F8" s="65" t="s">
        <v>10</v>
      </c>
      <c r="G8" s="66" t="s">
        <v>11</v>
      </c>
    </row>
    <row r="9" spans="1:7" x14ac:dyDescent="0.2">
      <c r="A9" s="58" t="s">
        <v>12</v>
      </c>
      <c r="B9" s="59">
        <v>1931</v>
      </c>
      <c r="C9" s="59">
        <v>6154</v>
      </c>
      <c r="D9" s="60">
        <v>31.38</v>
      </c>
      <c r="E9" s="59">
        <v>32235</v>
      </c>
      <c r="F9" s="59">
        <v>38160</v>
      </c>
      <c r="G9" s="60">
        <v>84.47</v>
      </c>
    </row>
    <row r="10" spans="1:7" x14ac:dyDescent="0.2">
      <c r="A10" s="58" t="s">
        <v>18</v>
      </c>
      <c r="B10" s="59">
        <v>3652</v>
      </c>
      <c r="C10" s="59">
        <v>5898</v>
      </c>
      <c r="D10" s="60">
        <v>61.92</v>
      </c>
      <c r="E10" s="59">
        <v>31748</v>
      </c>
      <c r="F10" s="59">
        <v>36648</v>
      </c>
      <c r="G10" s="60">
        <v>86.63</v>
      </c>
    </row>
    <row r="11" spans="1:7" x14ac:dyDescent="0.2">
      <c r="A11" s="58" t="s">
        <v>17</v>
      </c>
      <c r="B11" s="59">
        <v>5268</v>
      </c>
      <c r="C11" s="59">
        <v>5091</v>
      </c>
      <c r="D11" s="60">
        <v>103.48</v>
      </c>
      <c r="E11" s="59">
        <v>30040</v>
      </c>
      <c r="F11" s="59">
        <v>29782</v>
      </c>
      <c r="G11" s="60">
        <v>100.87</v>
      </c>
    </row>
    <row r="12" spans="1:7" x14ac:dyDescent="0.2">
      <c r="A12" s="58" t="s">
        <v>13</v>
      </c>
      <c r="B12" s="59">
        <v>4417</v>
      </c>
      <c r="C12" s="59">
        <v>5924</v>
      </c>
      <c r="D12" s="60">
        <v>74.56</v>
      </c>
      <c r="E12" s="59">
        <v>27588</v>
      </c>
      <c r="F12" s="59">
        <v>30217</v>
      </c>
      <c r="G12" s="60">
        <v>91.3</v>
      </c>
    </row>
    <row r="13" spans="1:7" x14ac:dyDescent="0.2">
      <c r="A13" s="58" t="s">
        <v>15</v>
      </c>
      <c r="B13" s="59">
        <v>2601</v>
      </c>
      <c r="C13" s="59">
        <v>4651</v>
      </c>
      <c r="D13" s="60">
        <v>55.92</v>
      </c>
      <c r="E13" s="59">
        <v>19188</v>
      </c>
      <c r="F13" s="59">
        <v>22606</v>
      </c>
      <c r="G13" s="60">
        <v>84.88</v>
      </c>
    </row>
    <row r="14" spans="1:7" x14ac:dyDescent="0.2">
      <c r="A14" s="58" t="s">
        <v>21</v>
      </c>
      <c r="B14" s="59">
        <v>2180</v>
      </c>
      <c r="C14" s="59">
        <v>2976</v>
      </c>
      <c r="D14" s="60">
        <v>73.25</v>
      </c>
      <c r="E14" s="59">
        <v>19091</v>
      </c>
      <c r="F14" s="59">
        <v>19976</v>
      </c>
      <c r="G14" s="60">
        <v>95.57</v>
      </c>
    </row>
    <row r="15" spans="1:7" x14ac:dyDescent="0.2">
      <c r="A15" s="58" t="s">
        <v>25</v>
      </c>
      <c r="B15" s="59">
        <v>317</v>
      </c>
      <c r="C15" s="59">
        <v>2710</v>
      </c>
      <c r="D15" s="60">
        <v>11.7</v>
      </c>
      <c r="E15" s="59">
        <v>17703</v>
      </c>
      <c r="F15" s="59">
        <v>20621</v>
      </c>
      <c r="G15" s="60">
        <v>85.85</v>
      </c>
    </row>
    <row r="16" spans="1:7" x14ac:dyDescent="0.2">
      <c r="A16" s="58" t="s">
        <v>14</v>
      </c>
      <c r="B16" s="59">
        <v>462</v>
      </c>
      <c r="C16" s="59">
        <v>2349</v>
      </c>
      <c r="D16" s="60">
        <v>19.670000000000002</v>
      </c>
      <c r="E16" s="59">
        <v>15010</v>
      </c>
      <c r="F16" s="59">
        <v>17333</v>
      </c>
      <c r="G16" s="60">
        <v>86.6</v>
      </c>
    </row>
    <row r="17" spans="1:7" x14ac:dyDescent="0.2">
      <c r="A17" s="58" t="s">
        <v>16</v>
      </c>
      <c r="B17" s="59">
        <v>1978</v>
      </c>
      <c r="C17" s="59">
        <v>2177</v>
      </c>
      <c r="D17" s="60">
        <v>90.86</v>
      </c>
      <c r="E17" s="59">
        <v>12483</v>
      </c>
      <c r="F17" s="59">
        <v>13252</v>
      </c>
      <c r="G17" s="60">
        <v>94.2</v>
      </c>
    </row>
    <row r="18" spans="1:7" x14ac:dyDescent="0.2">
      <c r="A18" s="58" t="s">
        <v>31</v>
      </c>
      <c r="B18" s="59">
        <v>903</v>
      </c>
      <c r="C18" s="59">
        <v>1729</v>
      </c>
      <c r="D18" s="60">
        <v>52.23</v>
      </c>
      <c r="E18" s="59">
        <v>11570</v>
      </c>
      <c r="F18" s="59">
        <v>13070</v>
      </c>
      <c r="G18" s="60">
        <v>88.52</v>
      </c>
    </row>
    <row r="19" spans="1:7" x14ac:dyDescent="0.2">
      <c r="A19" s="58" t="s">
        <v>20</v>
      </c>
      <c r="B19" s="59">
        <v>694</v>
      </c>
      <c r="C19" s="59">
        <v>2060</v>
      </c>
      <c r="D19" s="60">
        <v>33.69</v>
      </c>
      <c r="E19" s="59">
        <v>10442</v>
      </c>
      <c r="F19" s="59">
        <v>12602</v>
      </c>
      <c r="G19" s="60">
        <v>82.86</v>
      </c>
    </row>
    <row r="20" spans="1:7" x14ac:dyDescent="0.2">
      <c r="A20" s="58" t="s">
        <v>35</v>
      </c>
      <c r="B20" s="59">
        <v>1114</v>
      </c>
      <c r="C20" s="59">
        <v>1095</v>
      </c>
      <c r="D20" s="60">
        <v>101.74</v>
      </c>
      <c r="E20" s="59">
        <v>8194</v>
      </c>
      <c r="F20" s="59">
        <v>8211</v>
      </c>
      <c r="G20" s="60">
        <v>99.79</v>
      </c>
    </row>
    <row r="21" spans="1:7" x14ac:dyDescent="0.2">
      <c r="A21" s="58" t="s">
        <v>23</v>
      </c>
      <c r="B21" s="59">
        <v>450</v>
      </c>
      <c r="C21" s="59">
        <v>614</v>
      </c>
      <c r="D21" s="60">
        <v>73.290000000000006</v>
      </c>
      <c r="E21" s="59">
        <v>7055</v>
      </c>
      <c r="F21" s="59">
        <v>7229</v>
      </c>
      <c r="G21" s="60">
        <v>97.59</v>
      </c>
    </row>
    <row r="22" spans="1:7" x14ac:dyDescent="0.2">
      <c r="A22" s="58" t="s">
        <v>29</v>
      </c>
      <c r="B22" s="59">
        <v>241</v>
      </c>
      <c r="C22" s="59">
        <v>462</v>
      </c>
      <c r="D22" s="60">
        <v>52.16</v>
      </c>
      <c r="E22" s="59">
        <v>3869</v>
      </c>
      <c r="F22" s="59">
        <v>4076</v>
      </c>
      <c r="G22" s="60">
        <v>94.92</v>
      </c>
    </row>
    <row r="23" spans="1:7" x14ac:dyDescent="0.2">
      <c r="A23" s="58" t="s">
        <v>24</v>
      </c>
      <c r="B23" s="59">
        <v>332</v>
      </c>
      <c r="C23" s="59">
        <v>388</v>
      </c>
      <c r="D23" s="60">
        <v>85.57</v>
      </c>
      <c r="E23" s="59">
        <v>3757</v>
      </c>
      <c r="F23" s="59">
        <v>3659</v>
      </c>
      <c r="G23" s="60">
        <v>102.68</v>
      </c>
    </row>
    <row r="24" spans="1:7" x14ac:dyDescent="0.2">
      <c r="A24" s="67" t="s">
        <v>43</v>
      </c>
      <c r="B24" s="59">
        <v>200</v>
      </c>
      <c r="C24" s="59">
        <v>285</v>
      </c>
      <c r="D24" s="60">
        <v>70.180000000000007</v>
      </c>
      <c r="E24" s="59">
        <v>3473</v>
      </c>
      <c r="F24" s="59">
        <v>3859</v>
      </c>
      <c r="G24" s="60">
        <v>90</v>
      </c>
    </row>
    <row r="25" spans="1:7" x14ac:dyDescent="0.2">
      <c r="A25" s="58" t="s">
        <v>32</v>
      </c>
      <c r="B25" s="59">
        <v>122</v>
      </c>
      <c r="C25" s="59">
        <v>583</v>
      </c>
      <c r="D25" s="60">
        <v>20.93</v>
      </c>
      <c r="E25" s="59">
        <v>3431</v>
      </c>
      <c r="F25" s="59">
        <v>4132</v>
      </c>
      <c r="G25" s="60">
        <v>83.03</v>
      </c>
    </row>
    <row r="26" spans="1:7" x14ac:dyDescent="0.2">
      <c r="A26" s="58" t="s">
        <v>37</v>
      </c>
      <c r="B26" s="59">
        <v>205</v>
      </c>
      <c r="C26" s="59">
        <v>477</v>
      </c>
      <c r="D26" s="60">
        <v>42.98</v>
      </c>
      <c r="E26" s="59">
        <v>3397</v>
      </c>
      <c r="F26" s="59">
        <v>3976</v>
      </c>
      <c r="G26" s="60">
        <v>85.44</v>
      </c>
    </row>
    <row r="27" spans="1:7" x14ac:dyDescent="0.2">
      <c r="A27" s="58" t="s">
        <v>19</v>
      </c>
      <c r="B27" s="59">
        <v>449</v>
      </c>
      <c r="C27" s="59">
        <v>550</v>
      </c>
      <c r="D27" s="60">
        <v>81.64</v>
      </c>
      <c r="E27" s="59">
        <v>2402</v>
      </c>
      <c r="F27" s="59">
        <v>2576</v>
      </c>
      <c r="G27" s="60">
        <v>93.25</v>
      </c>
    </row>
    <row r="28" spans="1:7" x14ac:dyDescent="0.2">
      <c r="A28" s="58" t="s">
        <v>26</v>
      </c>
      <c r="B28" s="59">
        <v>61</v>
      </c>
      <c r="C28" s="59">
        <v>140</v>
      </c>
      <c r="D28" s="60">
        <v>43.57</v>
      </c>
      <c r="E28" s="59">
        <v>1775</v>
      </c>
      <c r="F28" s="59">
        <v>1991</v>
      </c>
      <c r="G28" s="60">
        <v>89.15</v>
      </c>
    </row>
    <row r="29" spans="1:7" x14ac:dyDescent="0.2">
      <c r="A29" s="58" t="s">
        <v>38</v>
      </c>
      <c r="B29" s="59">
        <v>34</v>
      </c>
      <c r="C29" s="59">
        <v>50</v>
      </c>
      <c r="D29" s="60">
        <v>68</v>
      </c>
      <c r="E29" s="59">
        <v>1246</v>
      </c>
      <c r="F29" s="59">
        <v>1347</v>
      </c>
      <c r="G29" s="60">
        <v>92.5</v>
      </c>
    </row>
    <row r="30" spans="1:7" x14ac:dyDescent="0.2">
      <c r="A30" s="58" t="s">
        <v>40</v>
      </c>
      <c r="B30" s="59">
        <v>65</v>
      </c>
      <c r="C30" s="59">
        <v>92</v>
      </c>
      <c r="D30" s="60">
        <v>70.650000000000006</v>
      </c>
      <c r="E30" s="59">
        <v>1215</v>
      </c>
      <c r="F30" s="59">
        <v>1367</v>
      </c>
      <c r="G30" s="60">
        <v>88.88</v>
      </c>
    </row>
    <row r="31" spans="1:7" x14ac:dyDescent="0.2">
      <c r="A31" s="67" t="s">
        <v>98</v>
      </c>
      <c r="B31" s="59">
        <v>86</v>
      </c>
      <c r="C31" s="59">
        <v>123</v>
      </c>
      <c r="D31" s="60">
        <v>69.92</v>
      </c>
      <c r="E31" s="59">
        <v>1072</v>
      </c>
      <c r="F31" s="59">
        <v>1137</v>
      </c>
      <c r="G31" s="60">
        <v>94.28</v>
      </c>
    </row>
    <row r="32" spans="1:7" x14ac:dyDescent="0.2">
      <c r="A32" s="58" t="s">
        <v>28</v>
      </c>
      <c r="B32" s="59">
        <v>61</v>
      </c>
      <c r="C32" s="59">
        <v>83</v>
      </c>
      <c r="D32" s="60">
        <v>73.489999999999995</v>
      </c>
      <c r="E32" s="59">
        <v>1014</v>
      </c>
      <c r="F32" s="59">
        <v>1106</v>
      </c>
      <c r="G32" s="60">
        <v>91.68</v>
      </c>
    </row>
    <row r="33" spans="1:7" x14ac:dyDescent="0.2">
      <c r="A33" s="58" t="s">
        <v>34</v>
      </c>
      <c r="B33" s="59">
        <v>70</v>
      </c>
      <c r="C33" s="59">
        <v>85</v>
      </c>
      <c r="D33" s="60">
        <v>82.35</v>
      </c>
      <c r="E33" s="59">
        <v>948</v>
      </c>
      <c r="F33" s="59">
        <v>1165</v>
      </c>
      <c r="G33" s="60">
        <v>81.37</v>
      </c>
    </row>
    <row r="34" spans="1:7" x14ac:dyDescent="0.2">
      <c r="A34" s="58" t="s">
        <v>33</v>
      </c>
      <c r="B34" s="59">
        <v>54</v>
      </c>
      <c r="C34" s="59">
        <v>105</v>
      </c>
      <c r="D34" s="60">
        <v>51.43</v>
      </c>
      <c r="E34" s="59">
        <v>821</v>
      </c>
      <c r="F34" s="59">
        <v>852</v>
      </c>
      <c r="G34" s="60">
        <v>96.36</v>
      </c>
    </row>
    <row r="35" spans="1:7" x14ac:dyDescent="0.2">
      <c r="A35" s="58" t="s">
        <v>39</v>
      </c>
      <c r="B35" s="59">
        <v>52</v>
      </c>
      <c r="C35" s="59">
        <v>96</v>
      </c>
      <c r="D35" s="60">
        <v>54.17</v>
      </c>
      <c r="E35" s="59">
        <v>808</v>
      </c>
      <c r="F35" s="59">
        <v>905</v>
      </c>
      <c r="G35" s="60">
        <v>89.28</v>
      </c>
    </row>
    <row r="36" spans="1:7" x14ac:dyDescent="0.2">
      <c r="A36" s="58" t="s">
        <v>27</v>
      </c>
      <c r="B36" s="59">
        <v>28</v>
      </c>
      <c r="C36" s="59">
        <v>41</v>
      </c>
      <c r="D36" s="60">
        <v>68.290000000000006</v>
      </c>
      <c r="E36" s="59">
        <v>571</v>
      </c>
      <c r="F36" s="59">
        <v>590</v>
      </c>
      <c r="G36" s="60">
        <v>96.78</v>
      </c>
    </row>
    <row r="37" spans="1:7" x14ac:dyDescent="0.2">
      <c r="A37" s="58" t="s">
        <v>22</v>
      </c>
      <c r="B37" s="59">
        <f>120+12</f>
        <v>132</v>
      </c>
      <c r="C37" s="59">
        <f>132+12</f>
        <v>144</v>
      </c>
      <c r="D37" s="60">
        <v>90.91</v>
      </c>
      <c r="E37" s="59">
        <f>549+50</f>
        <v>599</v>
      </c>
      <c r="F37" s="59">
        <f>687+66</f>
        <v>753</v>
      </c>
      <c r="G37" s="60">
        <v>79.91</v>
      </c>
    </row>
    <row r="38" spans="1:7" x14ac:dyDescent="0.2">
      <c r="A38" s="58" t="s">
        <v>36</v>
      </c>
      <c r="B38" s="59">
        <v>114</v>
      </c>
      <c r="C38" s="59">
        <v>185</v>
      </c>
      <c r="D38" s="60">
        <v>61.62</v>
      </c>
      <c r="E38" s="59">
        <v>356</v>
      </c>
      <c r="F38" s="59">
        <v>508</v>
      </c>
      <c r="G38" s="60">
        <v>70.08</v>
      </c>
    </row>
    <row r="39" spans="1:7" x14ac:dyDescent="0.2">
      <c r="A39" s="58" t="s">
        <v>30</v>
      </c>
      <c r="B39" s="59">
        <v>49</v>
      </c>
      <c r="C39" s="59">
        <v>89</v>
      </c>
      <c r="D39" s="60">
        <v>55.06</v>
      </c>
      <c r="E39" s="59">
        <v>262</v>
      </c>
      <c r="F39" s="59">
        <v>330</v>
      </c>
      <c r="G39" s="60">
        <v>79.39</v>
      </c>
    </row>
    <row r="40" spans="1:7" x14ac:dyDescent="0.2">
      <c r="A40" s="58" t="s">
        <v>41</v>
      </c>
      <c r="B40" s="59">
        <v>24</v>
      </c>
      <c r="C40" s="59">
        <v>69</v>
      </c>
      <c r="D40" s="60">
        <v>34.78</v>
      </c>
      <c r="E40" s="59">
        <v>225</v>
      </c>
      <c r="F40" s="59">
        <v>298</v>
      </c>
      <c r="G40" s="60">
        <v>75.5</v>
      </c>
    </row>
    <row r="42" spans="1:7" x14ac:dyDescent="0.2">
      <c r="A42" s="62" t="s">
        <v>42</v>
      </c>
      <c r="B42" s="63">
        <f>SUBTOTAL(109,B9:B40)</f>
        <v>28346</v>
      </c>
      <c r="C42" s="63">
        <f>SUBTOTAL(109,C9:C40)</f>
        <v>47475</v>
      </c>
      <c r="D42" s="64">
        <f>IFERROR(SUM(B1:B40)/SUM(C1:C40)*100, 0)</f>
        <v>59.707214323328074</v>
      </c>
      <c r="E42" s="63">
        <f>SUBTOTAL(109,E9:E40)</f>
        <v>273588</v>
      </c>
      <c r="F42" s="63">
        <f>SUBTOTAL(109,F9:F40)</f>
        <v>304334</v>
      </c>
      <c r="G42" s="64">
        <f>IFERROR(SUM(E1:E40)/SUM(F1:F40)*100, 0)</f>
        <v>89.897283905183116</v>
      </c>
    </row>
  </sheetData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2BC8F-8BA9-4792-8538-7908EFCC6188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6.7109375" style="58" customWidth="1"/>
    <col min="2" max="2" width="9.42578125" style="58" customWidth="1"/>
    <col min="3" max="3" width="11.140625" style="58" customWidth="1"/>
    <col min="4" max="4" width="8.7109375" style="58" customWidth="1"/>
    <col min="5" max="5" width="9.85546875" style="58" customWidth="1"/>
    <col min="6" max="6" width="11" style="58" customWidth="1"/>
    <col min="7" max="7" width="9.85546875" style="58" customWidth="1"/>
    <col min="8" max="16384" width="9.140625" style="58"/>
  </cols>
  <sheetData>
    <row r="1" spans="1:7" x14ac:dyDescent="0.2">
      <c r="A1" s="58" t="s">
        <v>0</v>
      </c>
    </row>
    <row r="2" spans="1:7" x14ac:dyDescent="0.2">
      <c r="A2" s="58" t="s">
        <v>1</v>
      </c>
    </row>
    <row r="3" spans="1:7" x14ac:dyDescent="0.2">
      <c r="A3" s="58" t="s">
        <v>140</v>
      </c>
    </row>
    <row r="4" spans="1:7" x14ac:dyDescent="0.2">
      <c r="A4" s="58" t="s">
        <v>141</v>
      </c>
    </row>
    <row r="5" spans="1:7" x14ac:dyDescent="0.2">
      <c r="A5" s="58" t="s">
        <v>4</v>
      </c>
    </row>
    <row r="6" spans="1:7" x14ac:dyDescent="0.2">
      <c r="A6" s="41" t="s">
        <v>142</v>
      </c>
    </row>
    <row r="7" spans="1:7" x14ac:dyDescent="0.2">
      <c r="B7" s="59"/>
      <c r="C7" s="59"/>
      <c r="D7" s="60"/>
      <c r="E7" s="59"/>
      <c r="F7" s="59"/>
      <c r="G7" s="60"/>
    </row>
    <row r="8" spans="1:7" ht="41.25" customHeight="1" x14ac:dyDescent="0.2">
      <c r="A8" s="61" t="s">
        <v>5</v>
      </c>
      <c r="B8" s="65" t="s">
        <v>6</v>
      </c>
      <c r="C8" s="65" t="s">
        <v>7</v>
      </c>
      <c r="D8" s="66" t="s">
        <v>8</v>
      </c>
      <c r="E8" s="65" t="s">
        <v>9</v>
      </c>
      <c r="F8" s="65" t="s">
        <v>10</v>
      </c>
      <c r="G8" s="66" t="s">
        <v>11</v>
      </c>
    </row>
    <row r="9" spans="1:7" x14ac:dyDescent="0.2">
      <c r="A9" s="58" t="s">
        <v>12</v>
      </c>
      <c r="B9" s="59">
        <v>5264</v>
      </c>
      <c r="C9" s="59">
        <v>5652</v>
      </c>
      <c r="D9" s="60">
        <v>93.14</v>
      </c>
      <c r="E9" s="59">
        <v>37406</v>
      </c>
      <c r="F9" s="59">
        <v>37877</v>
      </c>
      <c r="G9" s="60">
        <v>98.76</v>
      </c>
    </row>
    <row r="10" spans="1:7" x14ac:dyDescent="0.2">
      <c r="A10" s="58" t="s">
        <v>18</v>
      </c>
      <c r="B10" s="59">
        <v>5384</v>
      </c>
      <c r="C10" s="59">
        <v>5744</v>
      </c>
      <c r="D10" s="60">
        <v>93.73</v>
      </c>
      <c r="E10" s="59">
        <v>35493</v>
      </c>
      <c r="F10" s="59">
        <v>35791</v>
      </c>
      <c r="G10" s="60">
        <v>99.17</v>
      </c>
    </row>
    <row r="11" spans="1:7" x14ac:dyDescent="0.2">
      <c r="A11" s="58" t="s">
        <v>17</v>
      </c>
      <c r="B11" s="59">
        <v>4875</v>
      </c>
      <c r="C11" s="59">
        <v>4555</v>
      </c>
      <c r="D11" s="60">
        <v>107.03</v>
      </c>
      <c r="E11" s="59">
        <v>31566</v>
      </c>
      <c r="F11" s="59">
        <v>28705</v>
      </c>
      <c r="G11" s="60">
        <v>109.97</v>
      </c>
    </row>
    <row r="12" spans="1:7" x14ac:dyDescent="0.2">
      <c r="A12" s="58" t="s">
        <v>13</v>
      </c>
      <c r="B12" s="59">
        <v>5432</v>
      </c>
      <c r="C12" s="59">
        <v>5106</v>
      </c>
      <c r="D12" s="60">
        <v>106.38</v>
      </c>
      <c r="E12" s="59">
        <v>29939</v>
      </c>
      <c r="F12" s="59">
        <v>30108</v>
      </c>
      <c r="G12" s="60">
        <v>99.44</v>
      </c>
    </row>
    <row r="13" spans="1:7" x14ac:dyDescent="0.2">
      <c r="A13" s="58" t="s">
        <v>15</v>
      </c>
      <c r="B13" s="59">
        <v>4469</v>
      </c>
      <c r="C13" s="59">
        <v>4412</v>
      </c>
      <c r="D13" s="60">
        <v>101.29</v>
      </c>
      <c r="E13" s="59">
        <v>22339</v>
      </c>
      <c r="F13" s="59">
        <v>22040</v>
      </c>
      <c r="G13" s="60">
        <v>101.36</v>
      </c>
    </row>
    <row r="14" spans="1:7" x14ac:dyDescent="0.2">
      <c r="A14" s="58" t="s">
        <v>25</v>
      </c>
      <c r="B14" s="59">
        <v>2819</v>
      </c>
      <c r="C14" s="59">
        <v>2535</v>
      </c>
      <c r="D14" s="60">
        <v>111.2</v>
      </c>
      <c r="E14" s="59">
        <v>21358</v>
      </c>
      <c r="F14" s="59">
        <v>20648</v>
      </c>
      <c r="G14" s="60">
        <v>103.44</v>
      </c>
    </row>
    <row r="15" spans="1:7" x14ac:dyDescent="0.2">
      <c r="A15" s="58" t="s">
        <v>21</v>
      </c>
      <c r="B15" s="59">
        <v>2771</v>
      </c>
      <c r="C15" s="59">
        <v>2735</v>
      </c>
      <c r="D15" s="60">
        <v>101.32</v>
      </c>
      <c r="E15" s="59">
        <v>20480</v>
      </c>
      <c r="F15" s="59">
        <v>19763</v>
      </c>
      <c r="G15" s="60">
        <v>103.63</v>
      </c>
    </row>
    <row r="16" spans="1:7" x14ac:dyDescent="0.2">
      <c r="A16" s="58" t="s">
        <v>14</v>
      </c>
      <c r="B16" s="59">
        <v>2127</v>
      </c>
      <c r="C16" s="59">
        <v>2049</v>
      </c>
      <c r="D16" s="60">
        <v>103.81</v>
      </c>
      <c r="E16" s="59">
        <v>17783</v>
      </c>
      <c r="F16" s="59">
        <v>17144</v>
      </c>
      <c r="G16" s="60">
        <v>103.73</v>
      </c>
    </row>
    <row r="17" spans="1:7" x14ac:dyDescent="0.2">
      <c r="A17" s="58" t="s">
        <v>16</v>
      </c>
      <c r="B17" s="59">
        <v>2075</v>
      </c>
      <c r="C17" s="59">
        <v>2053</v>
      </c>
      <c r="D17" s="60">
        <v>101.07</v>
      </c>
      <c r="E17" s="59">
        <v>13712</v>
      </c>
      <c r="F17" s="59">
        <v>12762</v>
      </c>
      <c r="G17" s="60">
        <v>107.44</v>
      </c>
    </row>
    <row r="18" spans="1:7" x14ac:dyDescent="0.2">
      <c r="A18" s="58" t="s">
        <v>31</v>
      </c>
      <c r="B18" s="59">
        <v>1465</v>
      </c>
      <c r="C18" s="59">
        <v>1547</v>
      </c>
      <c r="D18" s="60">
        <v>94.7</v>
      </c>
      <c r="E18" s="59">
        <v>12643</v>
      </c>
      <c r="F18" s="59">
        <v>12803</v>
      </c>
      <c r="G18" s="60">
        <v>98.75</v>
      </c>
    </row>
    <row r="19" spans="1:7" x14ac:dyDescent="0.2">
      <c r="A19" s="58" t="s">
        <v>20</v>
      </c>
      <c r="B19" s="59">
        <v>2035</v>
      </c>
      <c r="C19" s="59">
        <v>1927</v>
      </c>
      <c r="D19" s="60">
        <v>105.6</v>
      </c>
      <c r="E19" s="59">
        <v>12041</v>
      </c>
      <c r="F19" s="59">
        <v>12365</v>
      </c>
      <c r="G19" s="60">
        <v>97.38</v>
      </c>
    </row>
    <row r="20" spans="1:7" x14ac:dyDescent="0.2">
      <c r="A20" s="58" t="s">
        <v>35</v>
      </c>
      <c r="B20" s="59">
        <v>1072</v>
      </c>
      <c r="C20" s="59">
        <v>1173</v>
      </c>
      <c r="D20" s="60">
        <v>91.39</v>
      </c>
      <c r="E20" s="59">
        <v>8198</v>
      </c>
      <c r="F20" s="59">
        <v>8103</v>
      </c>
      <c r="G20" s="60">
        <v>101.17</v>
      </c>
    </row>
    <row r="21" spans="1:7" x14ac:dyDescent="0.2">
      <c r="A21" s="58" t="s">
        <v>23</v>
      </c>
      <c r="B21" s="59">
        <v>513</v>
      </c>
      <c r="C21" s="59">
        <v>550</v>
      </c>
      <c r="D21" s="60">
        <v>93.27</v>
      </c>
      <c r="E21" s="59">
        <v>7209</v>
      </c>
      <c r="F21" s="59">
        <v>7164</v>
      </c>
      <c r="G21" s="60">
        <v>100.63</v>
      </c>
    </row>
    <row r="22" spans="1:7" x14ac:dyDescent="0.2">
      <c r="A22" s="58" t="s">
        <v>32</v>
      </c>
      <c r="B22" s="59">
        <v>543</v>
      </c>
      <c r="C22" s="59">
        <v>552</v>
      </c>
      <c r="D22" s="60">
        <v>98.37</v>
      </c>
      <c r="E22" s="59">
        <v>4144</v>
      </c>
      <c r="F22" s="59">
        <v>4049</v>
      </c>
      <c r="G22" s="60">
        <v>102.35</v>
      </c>
    </row>
    <row r="23" spans="1:7" x14ac:dyDescent="0.2">
      <c r="A23" s="58" t="s">
        <v>24</v>
      </c>
      <c r="B23" s="59">
        <v>514</v>
      </c>
      <c r="C23" s="59">
        <v>366</v>
      </c>
      <c r="D23" s="60">
        <v>140.44</v>
      </c>
      <c r="E23" s="59">
        <v>4102</v>
      </c>
      <c r="F23" s="59">
        <v>3565</v>
      </c>
      <c r="G23" s="60">
        <v>115.06</v>
      </c>
    </row>
    <row r="24" spans="1:7" x14ac:dyDescent="0.2">
      <c r="A24" s="58" t="s">
        <v>29</v>
      </c>
      <c r="B24" s="59">
        <v>390</v>
      </c>
      <c r="C24" s="59">
        <v>418</v>
      </c>
      <c r="D24" s="60">
        <v>93.3</v>
      </c>
      <c r="E24" s="59">
        <v>3953</v>
      </c>
      <c r="F24" s="59">
        <v>4093</v>
      </c>
      <c r="G24" s="60">
        <v>96.58</v>
      </c>
    </row>
    <row r="25" spans="1:7" x14ac:dyDescent="0.2">
      <c r="A25" s="58" t="s">
        <v>37</v>
      </c>
      <c r="B25" s="59">
        <v>396</v>
      </c>
      <c r="C25" s="59">
        <v>361</v>
      </c>
      <c r="D25" s="60">
        <v>109.7</v>
      </c>
      <c r="E25" s="59">
        <v>3697</v>
      </c>
      <c r="F25" s="59">
        <v>3847</v>
      </c>
      <c r="G25" s="60">
        <v>96.1</v>
      </c>
    </row>
    <row r="26" spans="1:7" x14ac:dyDescent="0.2">
      <c r="A26" s="68" t="s">
        <v>43</v>
      </c>
      <c r="B26" s="59">
        <v>290</v>
      </c>
      <c r="C26" s="59">
        <v>321</v>
      </c>
      <c r="D26" s="60">
        <v>90.34</v>
      </c>
      <c r="E26" s="59">
        <v>3577</v>
      </c>
      <c r="F26" s="59">
        <v>3775</v>
      </c>
      <c r="G26" s="60">
        <v>94.75</v>
      </c>
    </row>
    <row r="27" spans="1:7" x14ac:dyDescent="0.2">
      <c r="A27" s="58" t="s">
        <v>19</v>
      </c>
      <c r="B27" s="59">
        <v>473</v>
      </c>
      <c r="C27" s="59">
        <v>415</v>
      </c>
      <c r="D27" s="60">
        <v>113.98</v>
      </c>
      <c r="E27" s="59">
        <v>2607</v>
      </c>
      <c r="F27" s="59">
        <v>2680</v>
      </c>
      <c r="G27" s="60">
        <v>97.28</v>
      </c>
    </row>
    <row r="28" spans="1:7" x14ac:dyDescent="0.2">
      <c r="A28" s="58" t="s">
        <v>26</v>
      </c>
      <c r="B28" s="59">
        <v>138</v>
      </c>
      <c r="C28" s="59">
        <v>79</v>
      </c>
      <c r="D28" s="60">
        <v>174.68</v>
      </c>
      <c r="E28" s="59">
        <v>1847</v>
      </c>
      <c r="F28" s="59">
        <v>2002</v>
      </c>
      <c r="G28" s="60">
        <v>92.26</v>
      </c>
    </row>
    <row r="29" spans="1:7" x14ac:dyDescent="0.2">
      <c r="A29" s="58" t="s">
        <v>40</v>
      </c>
      <c r="B29" s="59">
        <v>68</v>
      </c>
      <c r="C29" s="59">
        <v>77</v>
      </c>
      <c r="D29" s="60">
        <v>88.31</v>
      </c>
      <c r="E29" s="59">
        <v>1288</v>
      </c>
      <c r="F29" s="59">
        <v>1374</v>
      </c>
      <c r="G29" s="60">
        <v>93.74</v>
      </c>
    </row>
    <row r="30" spans="1:7" x14ac:dyDescent="0.2">
      <c r="A30" s="58" t="s">
        <v>38</v>
      </c>
      <c r="B30" s="59">
        <v>67</v>
      </c>
      <c r="C30" s="59">
        <v>84</v>
      </c>
      <c r="D30" s="60">
        <v>79.760000000000005</v>
      </c>
      <c r="E30" s="59">
        <v>1229</v>
      </c>
      <c r="F30" s="59">
        <v>1421</v>
      </c>
      <c r="G30" s="60">
        <v>86.49</v>
      </c>
    </row>
    <row r="31" spans="1:7" x14ac:dyDescent="0.2">
      <c r="A31" s="68" t="s">
        <v>98</v>
      </c>
      <c r="B31" s="59">
        <v>80</v>
      </c>
      <c r="C31" s="59">
        <v>104</v>
      </c>
      <c r="D31" s="60">
        <v>76.92</v>
      </c>
      <c r="E31" s="59">
        <v>1099</v>
      </c>
      <c r="F31" s="59">
        <v>1134</v>
      </c>
      <c r="G31" s="60">
        <v>96.91</v>
      </c>
    </row>
    <row r="32" spans="1:7" x14ac:dyDescent="0.2">
      <c r="A32" s="58" t="s">
        <v>34</v>
      </c>
      <c r="B32" s="59">
        <v>41</v>
      </c>
      <c r="C32" s="59">
        <v>86</v>
      </c>
      <c r="D32" s="60">
        <v>47.67</v>
      </c>
      <c r="E32" s="59">
        <v>1056</v>
      </c>
      <c r="F32" s="59">
        <v>1114</v>
      </c>
      <c r="G32" s="60">
        <v>94.79</v>
      </c>
    </row>
    <row r="33" spans="1:7" x14ac:dyDescent="0.2">
      <c r="A33" s="58" t="s">
        <v>28</v>
      </c>
      <c r="B33" s="59">
        <v>50</v>
      </c>
      <c r="C33" s="59">
        <v>77</v>
      </c>
      <c r="D33" s="60">
        <v>64.94</v>
      </c>
      <c r="E33" s="59">
        <v>986</v>
      </c>
      <c r="F33" s="59">
        <v>1071</v>
      </c>
      <c r="G33" s="60">
        <v>92.06</v>
      </c>
    </row>
    <row r="34" spans="1:7" x14ac:dyDescent="0.2">
      <c r="A34" s="58" t="s">
        <v>39</v>
      </c>
      <c r="B34" s="59">
        <v>88</v>
      </c>
      <c r="C34" s="59">
        <v>83</v>
      </c>
      <c r="D34" s="60">
        <v>106.02</v>
      </c>
      <c r="E34" s="59">
        <v>903</v>
      </c>
      <c r="F34" s="59">
        <v>879</v>
      </c>
      <c r="G34" s="60">
        <v>102.73</v>
      </c>
    </row>
    <row r="35" spans="1:7" x14ac:dyDescent="0.2">
      <c r="A35" s="58" t="s">
        <v>33</v>
      </c>
      <c r="B35" s="59">
        <v>76</v>
      </c>
      <c r="C35" s="59">
        <v>69</v>
      </c>
      <c r="D35" s="60">
        <v>110.14</v>
      </c>
      <c r="E35" s="59">
        <v>834</v>
      </c>
      <c r="F35" s="59">
        <v>849</v>
      </c>
      <c r="G35" s="60">
        <v>98.23</v>
      </c>
    </row>
    <row r="36" spans="1:7" x14ac:dyDescent="0.2">
      <c r="A36" s="58" t="s">
        <v>27</v>
      </c>
      <c r="B36" s="59">
        <v>48</v>
      </c>
      <c r="C36" s="59">
        <v>36</v>
      </c>
      <c r="D36" s="60">
        <v>133.33000000000001</v>
      </c>
      <c r="E36" s="59">
        <v>600</v>
      </c>
      <c r="F36" s="59">
        <v>563</v>
      </c>
      <c r="G36" s="60">
        <v>106.57</v>
      </c>
    </row>
    <row r="37" spans="1:7" x14ac:dyDescent="0.2">
      <c r="A37" s="58" t="s">
        <v>22</v>
      </c>
      <c r="B37" s="59">
        <f>109+10</f>
        <v>119</v>
      </c>
      <c r="C37" s="59">
        <f>144+9</f>
        <v>153</v>
      </c>
      <c r="D37" s="60">
        <v>75.69</v>
      </c>
      <c r="E37" s="59">
        <f>568+51</f>
        <v>619</v>
      </c>
      <c r="F37" s="59">
        <f>670+47</f>
        <v>717</v>
      </c>
      <c r="G37" s="60">
        <v>84.78</v>
      </c>
    </row>
    <row r="38" spans="1:7" x14ac:dyDescent="0.2">
      <c r="A38" s="58" t="s">
        <v>36</v>
      </c>
      <c r="B38" s="59">
        <v>158</v>
      </c>
      <c r="C38" s="59">
        <v>144</v>
      </c>
      <c r="D38" s="60">
        <v>109.72</v>
      </c>
      <c r="E38" s="59">
        <v>469</v>
      </c>
      <c r="F38" s="59">
        <v>470</v>
      </c>
      <c r="G38" s="60">
        <v>99.79</v>
      </c>
    </row>
    <row r="39" spans="1:7" x14ac:dyDescent="0.2">
      <c r="A39" s="58" t="s">
        <v>30</v>
      </c>
      <c r="B39" s="59">
        <v>77</v>
      </c>
      <c r="C39" s="59">
        <v>40</v>
      </c>
      <c r="D39" s="60">
        <v>192.5</v>
      </c>
      <c r="E39" s="59">
        <v>329</v>
      </c>
      <c r="F39" s="59">
        <v>330</v>
      </c>
      <c r="G39" s="60">
        <v>99.7</v>
      </c>
    </row>
    <row r="40" spans="1:7" x14ac:dyDescent="0.2">
      <c r="A40" s="58" t="s">
        <v>41</v>
      </c>
      <c r="B40" s="59">
        <v>51</v>
      </c>
      <c r="C40" s="59">
        <v>59</v>
      </c>
      <c r="D40" s="60">
        <v>86.44</v>
      </c>
      <c r="E40" s="59">
        <v>246</v>
      </c>
      <c r="F40" s="59">
        <v>290</v>
      </c>
      <c r="G40" s="60">
        <v>84.83</v>
      </c>
    </row>
    <row r="42" spans="1:7" x14ac:dyDescent="0.2">
      <c r="A42" s="62" t="s">
        <v>42</v>
      </c>
      <c r="B42" s="63">
        <f>SUBTOTAL(109,B9:B40)</f>
        <v>43968</v>
      </c>
      <c r="C42" s="63">
        <f>SUBTOTAL(109,C9:C40)</f>
        <v>43562</v>
      </c>
      <c r="D42" s="64">
        <f>IFERROR(SUM(B1:B40)/SUM(C1:C40)*100, 0)</f>
        <v>100.93200495845002</v>
      </c>
      <c r="E42" s="63">
        <f>SUBTOTAL(109,E9:E40)</f>
        <v>303752</v>
      </c>
      <c r="F42" s="63">
        <f>SUBTOTAL(109,F9:F40)</f>
        <v>299496</v>
      </c>
      <c r="G42" s="64">
        <f>IFERROR(SUM(E1:E40)/SUM(F1:F40)*100, 0)</f>
        <v>101.42105403744959</v>
      </c>
    </row>
  </sheetData>
  <pageMargins left="0.35433070866141736" right="0.15748031496062992" top="0.59055118110236227" bottom="0.59055118110236227" header="0.51181102362204722" footer="0.5118110236220472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D9401-377F-4D20-9866-F6769CFA6A0C}">
  <dimension ref="A1:G42"/>
  <sheetViews>
    <sheetView tabSelected="1" workbookViewId="0">
      <pane ySplit="8" topLeftCell="A9" activePane="bottomLeft" state="frozen"/>
      <selection pane="bottomLeft" activeCell="A46" sqref="A46"/>
    </sheetView>
  </sheetViews>
  <sheetFormatPr defaultColWidth="9.140625" defaultRowHeight="12.75" customHeight="1" x14ac:dyDescent="0.2"/>
  <cols>
    <col min="1" max="1" width="37" style="12" customWidth="1"/>
    <col min="2" max="2" width="9.85546875" style="12" customWidth="1"/>
    <col min="3" max="3" width="11.42578125" style="12" customWidth="1"/>
    <col min="4" max="4" width="8.85546875" style="12" customWidth="1"/>
    <col min="5" max="5" width="10" style="12" customWidth="1"/>
    <col min="6" max="6" width="11.140625" style="12" customWidth="1"/>
    <col min="7" max="7" width="9.28515625" style="12" customWidth="1"/>
    <col min="8" max="16384" width="9.140625" style="12"/>
  </cols>
  <sheetData>
    <row r="1" spans="1:7" x14ac:dyDescent="0.2">
      <c r="A1" s="12" t="s">
        <v>0</v>
      </c>
    </row>
    <row r="2" spans="1:7" x14ac:dyDescent="0.2">
      <c r="A2" s="12" t="s">
        <v>1</v>
      </c>
    </row>
    <row r="3" spans="1:7" x14ac:dyDescent="0.2">
      <c r="A3" s="12" t="s">
        <v>143</v>
      </c>
    </row>
    <row r="4" spans="1:7" x14ac:dyDescent="0.2">
      <c r="A4" s="12" t="s">
        <v>144</v>
      </c>
    </row>
    <row r="5" spans="1:7" x14ac:dyDescent="0.2">
      <c r="A5" s="12" t="s">
        <v>4</v>
      </c>
    </row>
    <row r="6" spans="1:7" x14ac:dyDescent="0.2">
      <c r="A6" s="41" t="s">
        <v>145</v>
      </c>
    </row>
    <row r="7" spans="1:7" x14ac:dyDescent="0.2">
      <c r="B7" s="13"/>
      <c r="C7" s="13"/>
      <c r="D7" s="14"/>
      <c r="E7" s="13"/>
      <c r="F7" s="13"/>
      <c r="G7" s="14"/>
    </row>
    <row r="8" spans="1:7" ht="39.75" customHeight="1" x14ac:dyDescent="0.2">
      <c r="A8" s="15" t="s">
        <v>5</v>
      </c>
      <c r="B8" s="19" t="s">
        <v>6</v>
      </c>
      <c r="C8" s="19" t="s">
        <v>7</v>
      </c>
      <c r="D8" s="20" t="s">
        <v>8</v>
      </c>
      <c r="E8" s="19" t="s">
        <v>9</v>
      </c>
      <c r="F8" s="19" t="s">
        <v>10</v>
      </c>
      <c r="G8" s="20" t="s">
        <v>11</v>
      </c>
    </row>
    <row r="9" spans="1:7" x14ac:dyDescent="0.2">
      <c r="A9" s="12" t="s">
        <v>12</v>
      </c>
      <c r="B9" s="13">
        <v>5493</v>
      </c>
      <c r="C9" s="13">
        <v>5349</v>
      </c>
      <c r="D9" s="14">
        <v>102.69</v>
      </c>
      <c r="E9" s="13">
        <v>34407</v>
      </c>
      <c r="F9" s="13">
        <v>36248</v>
      </c>
      <c r="G9" s="14">
        <v>94.92</v>
      </c>
    </row>
    <row r="10" spans="1:7" x14ac:dyDescent="0.2">
      <c r="A10" s="12" t="s">
        <v>17</v>
      </c>
      <c r="B10" s="13">
        <v>4467</v>
      </c>
      <c r="C10" s="13">
        <v>4699</v>
      </c>
      <c r="D10" s="14">
        <v>95.06</v>
      </c>
      <c r="E10" s="13">
        <v>28186</v>
      </c>
      <c r="F10" s="13">
        <v>27878</v>
      </c>
      <c r="G10" s="14">
        <v>101.1</v>
      </c>
    </row>
    <row r="11" spans="1:7" x14ac:dyDescent="0.2">
      <c r="A11" s="12" t="s">
        <v>13</v>
      </c>
      <c r="B11" s="13">
        <v>4894</v>
      </c>
      <c r="C11" s="13">
        <v>4603</v>
      </c>
      <c r="D11" s="14">
        <v>106.32</v>
      </c>
      <c r="E11" s="13">
        <v>27841</v>
      </c>
      <c r="F11" s="13">
        <v>28681</v>
      </c>
      <c r="G11" s="14">
        <v>97.07</v>
      </c>
    </row>
    <row r="12" spans="1:7" x14ac:dyDescent="0.2">
      <c r="A12" s="12" t="s">
        <v>18</v>
      </c>
      <c r="B12" s="13">
        <v>4085</v>
      </c>
      <c r="C12" s="13">
        <v>4833</v>
      </c>
      <c r="D12" s="14">
        <v>84.52</v>
      </c>
      <c r="E12" s="13">
        <v>26964</v>
      </c>
      <c r="F12" s="13">
        <v>31047</v>
      </c>
      <c r="G12" s="14">
        <v>86.85</v>
      </c>
    </row>
    <row r="13" spans="1:7" x14ac:dyDescent="0.2">
      <c r="A13" s="12" t="s">
        <v>25</v>
      </c>
      <c r="B13" s="13">
        <v>2804</v>
      </c>
      <c r="C13" s="13">
        <v>2492</v>
      </c>
      <c r="D13" s="14">
        <v>112.52</v>
      </c>
      <c r="E13" s="13">
        <v>19722</v>
      </c>
      <c r="F13" s="13">
        <v>19869</v>
      </c>
      <c r="G13" s="14">
        <v>99.26</v>
      </c>
    </row>
    <row r="14" spans="1:7" x14ac:dyDescent="0.2">
      <c r="A14" s="12" t="s">
        <v>15</v>
      </c>
      <c r="B14" s="13">
        <v>3828</v>
      </c>
      <c r="C14" s="13">
        <v>4041</v>
      </c>
      <c r="D14" s="14">
        <v>94.73</v>
      </c>
      <c r="E14" s="13">
        <v>19411</v>
      </c>
      <c r="F14" s="13">
        <v>20747</v>
      </c>
      <c r="G14" s="14">
        <v>93.56</v>
      </c>
    </row>
    <row r="15" spans="1:7" x14ac:dyDescent="0.2">
      <c r="A15" s="12" t="s">
        <v>21</v>
      </c>
      <c r="B15" s="13">
        <v>2499</v>
      </c>
      <c r="C15" s="13">
        <v>2544</v>
      </c>
      <c r="D15" s="14">
        <v>98.23</v>
      </c>
      <c r="E15" s="13">
        <v>18927</v>
      </c>
      <c r="F15" s="13">
        <v>19002</v>
      </c>
      <c r="G15" s="14">
        <v>99.61</v>
      </c>
    </row>
    <row r="16" spans="1:7" x14ac:dyDescent="0.2">
      <c r="A16" s="12" t="s">
        <v>14</v>
      </c>
      <c r="B16" s="13">
        <v>1973</v>
      </c>
      <c r="C16" s="13">
        <v>2115</v>
      </c>
      <c r="D16" s="14">
        <v>93.29</v>
      </c>
      <c r="E16" s="13">
        <v>15887</v>
      </c>
      <c r="F16" s="13">
        <v>16022</v>
      </c>
      <c r="G16" s="14">
        <v>99.16</v>
      </c>
    </row>
    <row r="17" spans="1:7" x14ac:dyDescent="0.2">
      <c r="A17" s="12" t="s">
        <v>16</v>
      </c>
      <c r="B17" s="13">
        <v>2073</v>
      </c>
      <c r="C17" s="13">
        <v>2084</v>
      </c>
      <c r="D17" s="14">
        <v>99.47</v>
      </c>
      <c r="E17" s="13">
        <v>11684</v>
      </c>
      <c r="F17" s="13">
        <v>11852</v>
      </c>
      <c r="G17" s="14">
        <v>98.58</v>
      </c>
    </row>
    <row r="18" spans="1:7" x14ac:dyDescent="0.2">
      <c r="A18" s="12" t="s">
        <v>20</v>
      </c>
      <c r="B18" s="13">
        <v>1887</v>
      </c>
      <c r="C18" s="13">
        <v>1846</v>
      </c>
      <c r="D18" s="14">
        <v>102.22</v>
      </c>
      <c r="E18" s="13">
        <v>11063</v>
      </c>
      <c r="F18" s="13">
        <v>11943</v>
      </c>
      <c r="G18" s="14">
        <v>92.63</v>
      </c>
    </row>
    <row r="19" spans="1:7" x14ac:dyDescent="0.2">
      <c r="A19" s="12" t="s">
        <v>31</v>
      </c>
      <c r="B19" s="13">
        <v>1299</v>
      </c>
      <c r="C19" s="13">
        <v>1409</v>
      </c>
      <c r="D19" s="14">
        <v>92.19</v>
      </c>
      <c r="E19" s="13">
        <v>10959</v>
      </c>
      <c r="F19" s="13">
        <v>11937</v>
      </c>
      <c r="G19" s="14">
        <v>91.81</v>
      </c>
    </row>
    <row r="20" spans="1:7" x14ac:dyDescent="0.2">
      <c r="A20" s="12" t="s">
        <v>35</v>
      </c>
      <c r="B20" s="13">
        <v>914</v>
      </c>
      <c r="C20" s="13">
        <v>873</v>
      </c>
      <c r="D20" s="14">
        <v>104.7</v>
      </c>
      <c r="E20" s="13">
        <v>8025</v>
      </c>
      <c r="F20" s="13">
        <v>8048</v>
      </c>
      <c r="G20" s="14">
        <v>99.71</v>
      </c>
    </row>
    <row r="21" spans="1:7" x14ac:dyDescent="0.2">
      <c r="A21" s="12" t="s">
        <v>23</v>
      </c>
      <c r="B21" s="13">
        <v>522</v>
      </c>
      <c r="C21" s="13">
        <v>597</v>
      </c>
      <c r="D21" s="14">
        <v>87.44</v>
      </c>
      <c r="E21" s="13">
        <v>6567</v>
      </c>
      <c r="F21" s="13">
        <v>6614</v>
      </c>
      <c r="G21" s="14">
        <v>99.29</v>
      </c>
    </row>
    <row r="22" spans="1:7" x14ac:dyDescent="0.2">
      <c r="A22" s="12" t="s">
        <v>32</v>
      </c>
      <c r="B22" s="13">
        <v>525</v>
      </c>
      <c r="C22" s="13">
        <v>476</v>
      </c>
      <c r="D22" s="14">
        <v>110.29</v>
      </c>
      <c r="E22" s="13">
        <v>3676</v>
      </c>
      <c r="F22" s="13">
        <v>3803</v>
      </c>
      <c r="G22" s="14">
        <v>96.66</v>
      </c>
    </row>
    <row r="23" spans="1:7" x14ac:dyDescent="0.2">
      <c r="A23" s="12" t="s">
        <v>29</v>
      </c>
      <c r="B23" s="13">
        <v>363</v>
      </c>
      <c r="C23" s="13">
        <v>327</v>
      </c>
      <c r="D23" s="14">
        <v>111.01</v>
      </c>
      <c r="E23" s="13">
        <v>3629</v>
      </c>
      <c r="F23" s="13">
        <v>3776</v>
      </c>
      <c r="G23" s="14">
        <v>96.11</v>
      </c>
    </row>
    <row r="24" spans="1:7" x14ac:dyDescent="0.2">
      <c r="A24" s="12" t="s">
        <v>24</v>
      </c>
      <c r="B24" s="13">
        <v>460</v>
      </c>
      <c r="C24" s="13">
        <v>341</v>
      </c>
      <c r="D24" s="14">
        <v>134.9</v>
      </c>
      <c r="E24" s="13">
        <v>3622</v>
      </c>
      <c r="F24" s="13">
        <v>3253</v>
      </c>
      <c r="G24" s="14">
        <v>111.34</v>
      </c>
    </row>
    <row r="25" spans="1:7" x14ac:dyDescent="0.2">
      <c r="A25" s="12" t="s">
        <v>37</v>
      </c>
      <c r="B25" s="13">
        <v>319</v>
      </c>
      <c r="C25" s="13">
        <v>368</v>
      </c>
      <c r="D25" s="14">
        <v>86.68</v>
      </c>
      <c r="E25" s="13">
        <v>3381</v>
      </c>
      <c r="F25" s="13">
        <v>3611</v>
      </c>
      <c r="G25" s="14">
        <v>93.63</v>
      </c>
    </row>
    <row r="26" spans="1:7" x14ac:dyDescent="0.2">
      <c r="A26" s="12" t="s">
        <v>43</v>
      </c>
      <c r="B26" s="13">
        <v>240</v>
      </c>
      <c r="C26" s="13">
        <v>277</v>
      </c>
      <c r="D26" s="14">
        <v>86.64</v>
      </c>
      <c r="E26" s="13">
        <v>3369</v>
      </c>
      <c r="F26" s="13">
        <v>3666</v>
      </c>
      <c r="G26" s="14">
        <v>91.9</v>
      </c>
    </row>
    <row r="27" spans="1:7" x14ac:dyDescent="0.2">
      <c r="A27" s="12" t="s">
        <v>19</v>
      </c>
      <c r="B27" s="13">
        <v>380</v>
      </c>
      <c r="C27" s="13">
        <v>428</v>
      </c>
      <c r="D27" s="14">
        <v>88.79</v>
      </c>
      <c r="E27" s="13">
        <v>2355</v>
      </c>
      <c r="F27" s="13">
        <v>2391</v>
      </c>
      <c r="G27" s="14">
        <v>98.49</v>
      </c>
    </row>
    <row r="28" spans="1:7" x14ac:dyDescent="0.2">
      <c r="A28" s="12" t="s">
        <v>26</v>
      </c>
      <c r="B28" s="13">
        <v>126</v>
      </c>
      <c r="C28" s="13">
        <v>101</v>
      </c>
      <c r="D28" s="14">
        <v>124.75</v>
      </c>
      <c r="E28" s="13">
        <v>1760</v>
      </c>
      <c r="F28" s="13">
        <v>1968</v>
      </c>
      <c r="G28" s="14">
        <v>89.43</v>
      </c>
    </row>
    <row r="29" spans="1:7" x14ac:dyDescent="0.2">
      <c r="A29" s="12" t="s">
        <v>38</v>
      </c>
      <c r="B29" s="13">
        <v>52</v>
      </c>
      <c r="C29" s="13">
        <v>78</v>
      </c>
      <c r="D29" s="14">
        <v>66.67</v>
      </c>
      <c r="E29" s="13">
        <v>1268</v>
      </c>
      <c r="F29" s="13">
        <v>1329</v>
      </c>
      <c r="G29" s="14">
        <v>95.41</v>
      </c>
    </row>
    <row r="30" spans="1:7" x14ac:dyDescent="0.2">
      <c r="A30" s="12" t="s">
        <v>40</v>
      </c>
      <c r="B30" s="13">
        <v>51</v>
      </c>
      <c r="C30" s="13">
        <v>90</v>
      </c>
      <c r="D30" s="14">
        <v>56.67</v>
      </c>
      <c r="E30" s="13">
        <v>1176</v>
      </c>
      <c r="F30" s="13">
        <v>1303</v>
      </c>
      <c r="G30" s="14">
        <v>90.25</v>
      </c>
    </row>
    <row r="31" spans="1:7" x14ac:dyDescent="0.2">
      <c r="A31" s="12" t="s">
        <v>48</v>
      </c>
      <c r="B31" s="13">
        <v>72</v>
      </c>
      <c r="C31" s="13">
        <v>73</v>
      </c>
      <c r="D31" s="14">
        <v>98.63</v>
      </c>
      <c r="E31" s="13">
        <v>1009</v>
      </c>
      <c r="F31" s="13">
        <v>1087</v>
      </c>
      <c r="G31" s="14">
        <v>92.82</v>
      </c>
    </row>
    <row r="32" spans="1:7" x14ac:dyDescent="0.2">
      <c r="A32" s="12" t="s">
        <v>34</v>
      </c>
      <c r="B32" s="13">
        <v>65</v>
      </c>
      <c r="C32" s="13">
        <v>78</v>
      </c>
      <c r="D32" s="14">
        <v>83.33</v>
      </c>
      <c r="E32" s="13">
        <v>980</v>
      </c>
      <c r="F32" s="13">
        <v>1078</v>
      </c>
      <c r="G32" s="14">
        <v>90.91</v>
      </c>
    </row>
    <row r="33" spans="1:7" x14ac:dyDescent="0.2">
      <c r="A33" s="12" t="s">
        <v>28</v>
      </c>
      <c r="B33" s="13">
        <v>48</v>
      </c>
      <c r="C33" s="13">
        <v>65</v>
      </c>
      <c r="D33" s="14">
        <v>73.849999999999994</v>
      </c>
      <c r="E33" s="13">
        <v>972</v>
      </c>
      <c r="F33" s="13">
        <v>1033</v>
      </c>
      <c r="G33" s="14">
        <v>94.09</v>
      </c>
    </row>
    <row r="34" spans="1:7" x14ac:dyDescent="0.2">
      <c r="A34" s="12" t="s">
        <v>39</v>
      </c>
      <c r="B34" s="13">
        <v>75</v>
      </c>
      <c r="C34" s="13">
        <v>79</v>
      </c>
      <c r="D34" s="14">
        <v>94.94</v>
      </c>
      <c r="E34" s="13">
        <v>790</v>
      </c>
      <c r="F34" s="13">
        <v>853</v>
      </c>
      <c r="G34" s="14">
        <v>92.61</v>
      </c>
    </row>
    <row r="35" spans="1:7" x14ac:dyDescent="0.2">
      <c r="A35" s="12" t="s">
        <v>33</v>
      </c>
      <c r="B35" s="13">
        <v>52</v>
      </c>
      <c r="C35" s="13">
        <v>73</v>
      </c>
      <c r="D35" s="14">
        <v>71.23</v>
      </c>
      <c r="E35" s="13">
        <v>737</v>
      </c>
      <c r="F35" s="13">
        <v>882</v>
      </c>
      <c r="G35" s="14">
        <v>83.56</v>
      </c>
    </row>
    <row r="36" spans="1:7" x14ac:dyDescent="0.2">
      <c r="A36" s="12" t="s">
        <v>27</v>
      </c>
      <c r="B36" s="13">
        <v>20</v>
      </c>
      <c r="C36" s="13">
        <v>59</v>
      </c>
      <c r="D36" s="14">
        <v>33.9</v>
      </c>
      <c r="E36" s="13">
        <v>551</v>
      </c>
      <c r="F36" s="13">
        <v>552</v>
      </c>
      <c r="G36" s="14">
        <v>99.82</v>
      </c>
    </row>
    <row r="37" spans="1:7" x14ac:dyDescent="0.2">
      <c r="A37" s="12" t="s">
        <v>22</v>
      </c>
      <c r="B37" s="13">
        <f>74+3</f>
        <v>77</v>
      </c>
      <c r="C37" s="13">
        <f>118+7</f>
        <v>125</v>
      </c>
      <c r="D37" s="14">
        <v>62.71</v>
      </c>
      <c r="E37" s="13">
        <f>505+25</f>
        <v>530</v>
      </c>
      <c r="F37" s="13">
        <f>544+43</f>
        <v>587</v>
      </c>
      <c r="G37" s="14">
        <v>92.83</v>
      </c>
    </row>
    <row r="38" spans="1:7" x14ac:dyDescent="0.2">
      <c r="A38" s="12" t="s">
        <v>36</v>
      </c>
      <c r="B38" s="13">
        <v>117</v>
      </c>
      <c r="C38" s="13">
        <v>130</v>
      </c>
      <c r="D38" s="14">
        <v>90</v>
      </c>
      <c r="E38" s="13">
        <v>342</v>
      </c>
      <c r="F38" s="13">
        <v>392</v>
      </c>
      <c r="G38" s="14">
        <v>87.24</v>
      </c>
    </row>
    <row r="39" spans="1:7" x14ac:dyDescent="0.2">
      <c r="A39" s="12" t="s">
        <v>41</v>
      </c>
      <c r="B39" s="13">
        <v>21</v>
      </c>
      <c r="C39" s="13">
        <v>52</v>
      </c>
      <c r="D39" s="14">
        <v>40.380000000000003</v>
      </c>
      <c r="E39" s="13">
        <v>220</v>
      </c>
      <c r="F39" s="13">
        <v>276</v>
      </c>
      <c r="G39" s="14">
        <v>79.709999999999994</v>
      </c>
    </row>
    <row r="40" spans="1:7" x14ac:dyDescent="0.2">
      <c r="A40" s="12" t="s">
        <v>30</v>
      </c>
      <c r="B40" s="13">
        <v>48</v>
      </c>
      <c r="C40" s="13">
        <v>51</v>
      </c>
      <c r="D40" s="14">
        <v>94.12</v>
      </c>
      <c r="E40" s="13">
        <v>220</v>
      </c>
      <c r="F40" s="13">
        <v>266</v>
      </c>
      <c r="G40" s="14">
        <v>82.71</v>
      </c>
    </row>
    <row r="42" spans="1:7" x14ac:dyDescent="0.2">
      <c r="A42" s="16" t="s">
        <v>42</v>
      </c>
      <c r="B42" s="17">
        <f>SUBTOTAL(109,B9:B40)</f>
        <v>39849</v>
      </c>
      <c r="C42" s="17">
        <f>SUBTOTAL(109,C9:C40)</f>
        <v>40756</v>
      </c>
      <c r="D42" s="18">
        <f>IFERROR(SUM(B1:B40)/SUM(C1:C40)*100, 0)</f>
        <v>97.774560800863668</v>
      </c>
      <c r="E42" s="17">
        <f>SUBTOTAL(109,E9:E40)</f>
        <v>270230</v>
      </c>
      <c r="F42" s="17">
        <f>SUBTOTAL(109,F9:F40)</f>
        <v>281994</v>
      </c>
      <c r="G42" s="18">
        <f>IFERROR(SUM(E1:E40)/SUM(F1:F40)*100, 0)</f>
        <v>95.82828003432698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D1949-958C-4C2A-9427-9E869A170665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8.42578125" style="1" customWidth="1"/>
    <col min="2" max="2" width="8.85546875" style="1" customWidth="1"/>
    <col min="3" max="3" width="11.140625" style="1" customWidth="1"/>
    <col min="4" max="4" width="9.140625" style="1" customWidth="1"/>
    <col min="5" max="5" width="9.28515625" style="1" customWidth="1"/>
    <col min="6" max="6" width="10.85546875" style="1" customWidth="1"/>
    <col min="7" max="7" width="9.42578125" style="1" customWidth="1"/>
    <col min="8" max="16384" width="9.140625" style="1"/>
  </cols>
  <sheetData>
    <row r="1" spans="1:7" x14ac:dyDescent="0.2">
      <c r="A1" s="1" t="s">
        <v>0</v>
      </c>
    </row>
    <row r="2" spans="1:7" x14ac:dyDescent="0.2">
      <c r="A2" s="1" t="s">
        <v>1</v>
      </c>
    </row>
    <row r="3" spans="1:7" x14ac:dyDescent="0.2">
      <c r="A3" s="1" t="s">
        <v>53</v>
      </c>
    </row>
    <row r="4" spans="1:7" x14ac:dyDescent="0.2">
      <c r="A4" s="1" t="s">
        <v>54</v>
      </c>
    </row>
    <row r="5" spans="1:7" x14ac:dyDescent="0.2">
      <c r="A5" s="1" t="s">
        <v>4</v>
      </c>
    </row>
    <row r="6" spans="1:7" x14ac:dyDescent="0.2">
      <c r="A6" s="10" t="s">
        <v>56</v>
      </c>
    </row>
    <row r="7" spans="1:7" x14ac:dyDescent="0.2">
      <c r="B7" s="2"/>
      <c r="C7" s="2"/>
      <c r="D7" s="3"/>
      <c r="E7" s="2"/>
      <c r="F7" s="2"/>
      <c r="G7" s="3"/>
    </row>
    <row r="8" spans="1:7" ht="42.75" customHeight="1" x14ac:dyDescent="0.2">
      <c r="A8" s="4" t="s">
        <v>5</v>
      </c>
      <c r="B8" s="8" t="s">
        <v>6</v>
      </c>
      <c r="C8" s="8" t="s">
        <v>7</v>
      </c>
      <c r="D8" s="9" t="s">
        <v>8</v>
      </c>
      <c r="E8" s="8" t="s">
        <v>9</v>
      </c>
      <c r="F8" s="8" t="s">
        <v>10</v>
      </c>
      <c r="G8" s="9" t="s">
        <v>11</v>
      </c>
    </row>
    <row r="9" spans="1:7" x14ac:dyDescent="0.2">
      <c r="A9" s="1" t="s">
        <v>12</v>
      </c>
      <c r="B9" s="2">
        <v>284</v>
      </c>
      <c r="C9" s="2">
        <v>196</v>
      </c>
      <c r="D9" s="3">
        <v>144.9</v>
      </c>
      <c r="E9" s="2">
        <v>808</v>
      </c>
      <c r="F9" s="2">
        <v>658</v>
      </c>
      <c r="G9" s="3">
        <v>122.8</v>
      </c>
    </row>
    <row r="10" spans="1:7" x14ac:dyDescent="0.2">
      <c r="A10" s="1" t="s">
        <v>17</v>
      </c>
      <c r="B10" s="2">
        <v>95</v>
      </c>
      <c r="C10" s="2">
        <v>73</v>
      </c>
      <c r="D10" s="3">
        <v>130.13999999999999</v>
      </c>
      <c r="E10" s="2">
        <v>302</v>
      </c>
      <c r="F10" s="2">
        <v>299</v>
      </c>
      <c r="G10" s="3">
        <v>101</v>
      </c>
    </row>
    <row r="11" spans="1:7" x14ac:dyDescent="0.2">
      <c r="A11" s="1" t="s">
        <v>15</v>
      </c>
      <c r="B11" s="2">
        <v>57</v>
      </c>
      <c r="C11" s="2">
        <v>61</v>
      </c>
      <c r="D11" s="3">
        <v>93.44</v>
      </c>
      <c r="E11" s="2">
        <v>231</v>
      </c>
      <c r="F11" s="2">
        <v>210</v>
      </c>
      <c r="G11" s="3">
        <v>110</v>
      </c>
    </row>
    <row r="12" spans="1:7" x14ac:dyDescent="0.2">
      <c r="A12" s="1" t="s">
        <v>13</v>
      </c>
      <c r="B12" s="2">
        <v>52</v>
      </c>
      <c r="C12" s="2">
        <v>107</v>
      </c>
      <c r="D12" s="3">
        <v>48.6</v>
      </c>
      <c r="E12" s="2">
        <v>218</v>
      </c>
      <c r="F12" s="2">
        <v>279</v>
      </c>
      <c r="G12" s="3">
        <v>78.14</v>
      </c>
    </row>
    <row r="13" spans="1:7" x14ac:dyDescent="0.2">
      <c r="A13" s="1" t="s">
        <v>16</v>
      </c>
      <c r="B13" s="2">
        <v>28</v>
      </c>
      <c r="C13" s="2">
        <v>17</v>
      </c>
      <c r="D13" s="3">
        <v>164.71</v>
      </c>
      <c r="E13" s="2">
        <v>190</v>
      </c>
      <c r="F13" s="2">
        <v>77</v>
      </c>
      <c r="G13" s="3">
        <v>246.75</v>
      </c>
    </row>
    <row r="14" spans="1:7" x14ac:dyDescent="0.2">
      <c r="A14" s="1" t="s">
        <v>14</v>
      </c>
      <c r="B14" s="2">
        <v>27</v>
      </c>
      <c r="C14" s="2">
        <v>51</v>
      </c>
      <c r="D14" s="3">
        <v>52.94</v>
      </c>
      <c r="E14" s="2">
        <v>162</v>
      </c>
      <c r="F14" s="2">
        <v>213</v>
      </c>
      <c r="G14" s="3">
        <v>76.06</v>
      </c>
    </row>
    <row r="15" spans="1:7" x14ac:dyDescent="0.2">
      <c r="A15" s="1" t="s">
        <v>18</v>
      </c>
      <c r="B15" s="2">
        <v>11</v>
      </c>
      <c r="C15" s="2">
        <v>57</v>
      </c>
      <c r="D15" s="3">
        <v>19.3</v>
      </c>
      <c r="E15" s="2">
        <v>117</v>
      </c>
      <c r="F15" s="2">
        <v>230</v>
      </c>
      <c r="G15" s="3">
        <v>50.87</v>
      </c>
    </row>
    <row r="16" spans="1:7" x14ac:dyDescent="0.2">
      <c r="A16" s="1" t="s">
        <v>30</v>
      </c>
      <c r="B16" s="2">
        <v>40</v>
      </c>
      <c r="C16" s="2">
        <v>11</v>
      </c>
      <c r="D16" s="3">
        <v>363.64</v>
      </c>
      <c r="E16" s="2">
        <v>78</v>
      </c>
      <c r="F16" s="2">
        <v>20</v>
      </c>
      <c r="G16" s="3">
        <v>390</v>
      </c>
    </row>
    <row r="17" spans="1:7" x14ac:dyDescent="0.2">
      <c r="A17" s="1" t="s">
        <v>21</v>
      </c>
      <c r="B17" s="2">
        <v>2</v>
      </c>
      <c r="C17" s="2">
        <v>20</v>
      </c>
      <c r="D17" s="3">
        <v>10</v>
      </c>
      <c r="E17" s="2">
        <v>72</v>
      </c>
      <c r="F17" s="2">
        <v>168</v>
      </c>
      <c r="G17" s="3">
        <v>42.86</v>
      </c>
    </row>
    <row r="18" spans="1:7" x14ac:dyDescent="0.2">
      <c r="A18" s="1" t="s">
        <v>20</v>
      </c>
      <c r="B18" s="2">
        <v>10</v>
      </c>
      <c r="C18" s="2">
        <v>36</v>
      </c>
      <c r="D18" s="3">
        <v>27.78</v>
      </c>
      <c r="E18" s="2">
        <v>61</v>
      </c>
      <c r="F18" s="2">
        <v>90</v>
      </c>
      <c r="G18" s="3">
        <v>67.78</v>
      </c>
    </row>
    <row r="19" spans="1:7" x14ac:dyDescent="0.2">
      <c r="A19" s="1" t="s">
        <v>55</v>
      </c>
      <c r="B19" s="2">
        <v>13</v>
      </c>
      <c r="C19" s="2">
        <v>16</v>
      </c>
      <c r="D19" s="3">
        <v>81.25</v>
      </c>
      <c r="E19" s="2">
        <v>43</v>
      </c>
      <c r="F19" s="2">
        <v>52</v>
      </c>
      <c r="G19" s="3">
        <v>82.69</v>
      </c>
    </row>
    <row r="20" spans="1:7" x14ac:dyDescent="0.2">
      <c r="A20" s="1" t="s">
        <v>19</v>
      </c>
      <c r="B20" s="2">
        <v>5</v>
      </c>
      <c r="C20" s="2">
        <v>5</v>
      </c>
      <c r="D20" s="3">
        <v>100</v>
      </c>
      <c r="E20" s="2">
        <v>32</v>
      </c>
      <c r="F20" s="2">
        <v>24</v>
      </c>
      <c r="G20" s="3">
        <v>133.33000000000001</v>
      </c>
    </row>
    <row r="21" spans="1:7" x14ac:dyDescent="0.2">
      <c r="A21" s="1" t="s">
        <v>22</v>
      </c>
      <c r="B21" s="2">
        <v>6</v>
      </c>
      <c r="C21" s="2">
        <v>5</v>
      </c>
      <c r="D21" s="3">
        <v>120</v>
      </c>
      <c r="E21" s="2">
        <v>27</v>
      </c>
      <c r="F21" s="2">
        <v>41</v>
      </c>
      <c r="G21" s="3">
        <v>65.849999999999994</v>
      </c>
    </row>
    <row r="22" spans="1:7" x14ac:dyDescent="0.2">
      <c r="A22" s="1" t="s">
        <v>39</v>
      </c>
      <c r="B22" s="2">
        <v>0</v>
      </c>
      <c r="C22" s="2">
        <v>0</v>
      </c>
      <c r="D22" s="3">
        <v>0</v>
      </c>
      <c r="E22" s="2">
        <v>27</v>
      </c>
      <c r="F22" s="2">
        <v>16</v>
      </c>
      <c r="G22" s="3">
        <v>168.75</v>
      </c>
    </row>
    <row r="23" spans="1:7" x14ac:dyDescent="0.2">
      <c r="A23" s="1" t="s">
        <v>33</v>
      </c>
      <c r="B23" s="2">
        <v>8</v>
      </c>
      <c r="C23" s="2">
        <v>5</v>
      </c>
      <c r="D23" s="3">
        <v>160</v>
      </c>
      <c r="E23" s="2">
        <v>21</v>
      </c>
      <c r="F23" s="2">
        <v>25</v>
      </c>
      <c r="G23" s="3">
        <v>84</v>
      </c>
    </row>
    <row r="24" spans="1:7" x14ac:dyDescent="0.2">
      <c r="A24" s="1" t="s">
        <v>29</v>
      </c>
      <c r="B24" s="2">
        <v>0</v>
      </c>
      <c r="C24" s="2">
        <v>4</v>
      </c>
      <c r="D24" s="3">
        <v>0</v>
      </c>
      <c r="E24" s="2">
        <v>20</v>
      </c>
      <c r="F24" s="2">
        <v>34</v>
      </c>
      <c r="G24" s="3">
        <v>58.82</v>
      </c>
    </row>
    <row r="25" spans="1:7" x14ac:dyDescent="0.2">
      <c r="A25" s="1" t="s">
        <v>38</v>
      </c>
      <c r="B25" s="2">
        <v>2</v>
      </c>
      <c r="C25" s="2">
        <v>5</v>
      </c>
      <c r="D25" s="3">
        <v>40</v>
      </c>
      <c r="E25" s="2">
        <v>18</v>
      </c>
      <c r="F25" s="2">
        <v>20</v>
      </c>
      <c r="G25" s="3">
        <v>90</v>
      </c>
    </row>
    <row r="26" spans="1:7" x14ac:dyDescent="0.2">
      <c r="A26" s="1" t="s">
        <v>23</v>
      </c>
      <c r="B26" s="2">
        <v>6</v>
      </c>
      <c r="C26" s="2">
        <v>5</v>
      </c>
      <c r="D26" s="3">
        <v>120</v>
      </c>
      <c r="E26" s="2">
        <v>17</v>
      </c>
      <c r="F26" s="2">
        <v>48</v>
      </c>
      <c r="G26" s="3">
        <v>35.42</v>
      </c>
    </row>
    <row r="27" spans="1:7" x14ac:dyDescent="0.2">
      <c r="A27" s="1" t="s">
        <v>31</v>
      </c>
      <c r="B27" s="2">
        <v>3</v>
      </c>
      <c r="C27" s="2">
        <v>2</v>
      </c>
      <c r="D27" s="3">
        <v>150</v>
      </c>
      <c r="E27" s="2">
        <v>13</v>
      </c>
      <c r="F27" s="2">
        <v>12</v>
      </c>
      <c r="G27" s="3">
        <v>108.33</v>
      </c>
    </row>
    <row r="28" spans="1:7" x14ac:dyDescent="0.2">
      <c r="A28" s="1" t="s">
        <v>24</v>
      </c>
      <c r="B28" s="2">
        <v>3</v>
      </c>
      <c r="C28" s="2">
        <v>20</v>
      </c>
      <c r="D28" s="3">
        <v>15</v>
      </c>
      <c r="E28" s="2">
        <v>11</v>
      </c>
      <c r="F28" s="2">
        <v>38</v>
      </c>
      <c r="G28" s="3">
        <v>28.95</v>
      </c>
    </row>
    <row r="29" spans="1:7" x14ac:dyDescent="0.2">
      <c r="A29" s="1" t="s">
        <v>37</v>
      </c>
      <c r="B29" s="2">
        <v>0</v>
      </c>
      <c r="C29" s="2">
        <v>3</v>
      </c>
      <c r="D29" s="3">
        <v>0</v>
      </c>
      <c r="E29" s="2">
        <v>11</v>
      </c>
      <c r="F29" s="2">
        <v>21</v>
      </c>
      <c r="G29" s="3">
        <v>52.38</v>
      </c>
    </row>
    <row r="30" spans="1:7" x14ac:dyDescent="0.2">
      <c r="A30" s="1" t="s">
        <v>48</v>
      </c>
      <c r="B30" s="2">
        <v>0</v>
      </c>
      <c r="C30" s="2">
        <v>1</v>
      </c>
      <c r="D30" s="3">
        <v>0</v>
      </c>
      <c r="E30" s="2">
        <v>10</v>
      </c>
      <c r="F30" s="2">
        <v>17</v>
      </c>
      <c r="G30" s="3">
        <v>58.82</v>
      </c>
    </row>
    <row r="31" spans="1:7" x14ac:dyDescent="0.2">
      <c r="A31" s="1" t="s">
        <v>35</v>
      </c>
      <c r="B31" s="2">
        <v>0</v>
      </c>
      <c r="C31" s="2">
        <v>0</v>
      </c>
      <c r="D31" s="3">
        <v>0</v>
      </c>
      <c r="E31" s="2">
        <v>6</v>
      </c>
      <c r="F31" s="2">
        <v>1</v>
      </c>
      <c r="G31" s="3">
        <v>600</v>
      </c>
    </row>
    <row r="32" spans="1:7" x14ac:dyDescent="0.2">
      <c r="A32" s="1" t="s">
        <v>36</v>
      </c>
      <c r="B32" s="2">
        <v>3</v>
      </c>
      <c r="C32" s="2">
        <v>7</v>
      </c>
      <c r="D32" s="3">
        <v>42.86</v>
      </c>
      <c r="E32" s="2">
        <v>6</v>
      </c>
      <c r="F32" s="2">
        <v>8</v>
      </c>
      <c r="G32" s="3">
        <v>75</v>
      </c>
    </row>
    <row r="33" spans="1:7" x14ac:dyDescent="0.2">
      <c r="A33" s="1" t="s">
        <v>26</v>
      </c>
      <c r="B33" s="2">
        <v>0</v>
      </c>
      <c r="C33" s="2">
        <v>0</v>
      </c>
      <c r="D33" s="3">
        <v>0</v>
      </c>
      <c r="E33" s="2">
        <v>6</v>
      </c>
      <c r="F33" s="2">
        <v>5</v>
      </c>
      <c r="G33" s="3">
        <v>120</v>
      </c>
    </row>
    <row r="34" spans="1:7" x14ac:dyDescent="0.2">
      <c r="A34" s="1" t="s">
        <v>25</v>
      </c>
      <c r="B34" s="2">
        <v>0</v>
      </c>
      <c r="C34" s="2">
        <v>0</v>
      </c>
      <c r="D34" s="3">
        <v>0</v>
      </c>
      <c r="E34" s="2">
        <v>5</v>
      </c>
      <c r="F34" s="2">
        <v>9</v>
      </c>
      <c r="G34" s="3">
        <v>55.56</v>
      </c>
    </row>
    <row r="35" spans="1:7" x14ac:dyDescent="0.2">
      <c r="A35" s="1" t="s">
        <v>40</v>
      </c>
      <c r="B35" s="2">
        <v>0</v>
      </c>
      <c r="C35" s="2">
        <v>0</v>
      </c>
      <c r="D35" s="3">
        <v>0</v>
      </c>
      <c r="E35" s="2">
        <v>4</v>
      </c>
      <c r="F35" s="2">
        <v>1</v>
      </c>
      <c r="G35" s="3">
        <v>400</v>
      </c>
    </row>
    <row r="36" spans="1:7" x14ac:dyDescent="0.2">
      <c r="A36" s="1" t="s">
        <v>41</v>
      </c>
      <c r="B36" s="2">
        <v>0</v>
      </c>
      <c r="C36" s="2">
        <v>0</v>
      </c>
      <c r="D36" s="3">
        <v>0</v>
      </c>
      <c r="E36" s="2">
        <v>4</v>
      </c>
      <c r="F36" s="2">
        <v>2</v>
      </c>
      <c r="G36" s="3">
        <v>200</v>
      </c>
    </row>
    <row r="37" spans="1:7" x14ac:dyDescent="0.2">
      <c r="A37" s="1" t="s">
        <v>34</v>
      </c>
      <c r="B37" s="2">
        <v>0</v>
      </c>
      <c r="C37" s="2">
        <v>2</v>
      </c>
      <c r="D37" s="3">
        <v>0</v>
      </c>
      <c r="E37" s="2">
        <v>4</v>
      </c>
      <c r="F37" s="2">
        <v>13</v>
      </c>
      <c r="G37" s="3">
        <v>30.77</v>
      </c>
    </row>
    <row r="38" spans="1:7" x14ac:dyDescent="0.2">
      <c r="A38" s="1" t="s">
        <v>27</v>
      </c>
      <c r="B38" s="2">
        <v>0</v>
      </c>
      <c r="C38" s="2">
        <v>2</v>
      </c>
      <c r="D38" s="3">
        <v>0</v>
      </c>
      <c r="E38" s="2">
        <v>3</v>
      </c>
      <c r="F38" s="2">
        <v>5</v>
      </c>
      <c r="G38" s="3">
        <v>60</v>
      </c>
    </row>
    <row r="39" spans="1:7" x14ac:dyDescent="0.2">
      <c r="A39" s="1" t="s">
        <v>28</v>
      </c>
      <c r="B39" s="2">
        <v>0</v>
      </c>
      <c r="C39" s="2">
        <v>0</v>
      </c>
      <c r="D39" s="3">
        <v>0</v>
      </c>
      <c r="E39" s="2">
        <v>3</v>
      </c>
      <c r="F39" s="2">
        <v>18</v>
      </c>
      <c r="G39" s="3">
        <v>16.670000000000002</v>
      </c>
    </row>
    <row r="40" spans="1:7" x14ac:dyDescent="0.2">
      <c r="A40" s="1" t="s">
        <v>32</v>
      </c>
      <c r="B40" s="2">
        <v>0</v>
      </c>
      <c r="C40" s="2">
        <v>0</v>
      </c>
      <c r="D40" s="3">
        <v>0</v>
      </c>
      <c r="E40" s="2">
        <v>2</v>
      </c>
      <c r="F40" s="2">
        <v>9</v>
      </c>
      <c r="G40" s="3">
        <v>22.22</v>
      </c>
    </row>
    <row r="42" spans="1:7" x14ac:dyDescent="0.2">
      <c r="A42" s="5" t="s">
        <v>42</v>
      </c>
      <c r="B42" s="6">
        <f>SUBTOTAL(109,B9:B40)</f>
        <v>655</v>
      </c>
      <c r="C42" s="6">
        <f>SUBTOTAL(109,C9:C40)</f>
        <v>711</v>
      </c>
      <c r="D42" s="7">
        <f>IFERROR(SUM(B1:B40)/SUM(C1:C40)*100, 0)</f>
        <v>92.123769338959221</v>
      </c>
      <c r="E42" s="6">
        <f>SUBTOTAL(109,E9:E40)</f>
        <v>2532</v>
      </c>
      <c r="F42" s="6">
        <f>SUBTOTAL(109,F9:F40)</f>
        <v>2663</v>
      </c>
      <c r="G42" s="7">
        <f>IFERROR(SUM(E1:E40)/SUM(F1:F40)*100, 0)</f>
        <v>95.080736012016516</v>
      </c>
    </row>
  </sheetData>
  <pageMargins left="0.35433070866141736" right="0.35433070866141736" top="0.98425196850393704" bottom="0.98425196850393704" header="0.51181102362204722" footer="0.51181102362204722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D55F-A668-45D2-BEF9-E3154B434913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7.140625" style="1" customWidth="1"/>
    <col min="2" max="2" width="8.85546875" style="1" customWidth="1"/>
    <col min="3" max="3" width="11.28515625" style="1" customWidth="1"/>
    <col min="4" max="4" width="9" style="1" customWidth="1"/>
    <col min="5" max="5" width="9.5703125" style="1" customWidth="1"/>
    <col min="6" max="6" width="11.28515625" style="1" customWidth="1"/>
    <col min="7" max="7" width="10.140625" style="1" customWidth="1"/>
    <col min="8" max="16384" width="9.140625" style="1"/>
  </cols>
  <sheetData>
    <row r="1" spans="1:7" x14ac:dyDescent="0.2">
      <c r="A1" s="1" t="s">
        <v>0</v>
      </c>
    </row>
    <row r="2" spans="1:7" x14ac:dyDescent="0.2">
      <c r="A2" s="1" t="s">
        <v>1</v>
      </c>
    </row>
    <row r="3" spans="1:7" x14ac:dyDescent="0.2">
      <c r="A3" s="1" t="s">
        <v>57</v>
      </c>
    </row>
    <row r="4" spans="1:7" x14ac:dyDescent="0.2">
      <c r="A4" s="1" t="s">
        <v>58</v>
      </c>
    </row>
    <row r="5" spans="1:7" x14ac:dyDescent="0.2">
      <c r="A5" s="1" t="s">
        <v>4</v>
      </c>
    </row>
    <row r="6" spans="1:7" x14ac:dyDescent="0.2">
      <c r="A6" s="5" t="s">
        <v>59</v>
      </c>
    </row>
    <row r="7" spans="1:7" x14ac:dyDescent="0.2">
      <c r="B7" s="2"/>
      <c r="C7" s="2"/>
      <c r="D7" s="3"/>
      <c r="E7" s="2"/>
      <c r="F7" s="2"/>
      <c r="G7" s="3"/>
    </row>
    <row r="8" spans="1:7" ht="40.5" customHeight="1" x14ac:dyDescent="0.2">
      <c r="A8" s="4" t="s">
        <v>5</v>
      </c>
      <c r="B8" s="8" t="s">
        <v>6</v>
      </c>
      <c r="C8" s="8" t="s">
        <v>7</v>
      </c>
      <c r="D8" s="9" t="s">
        <v>8</v>
      </c>
      <c r="E8" s="8" t="s">
        <v>9</v>
      </c>
      <c r="F8" s="8" t="s">
        <v>10</v>
      </c>
      <c r="G8" s="9" t="s">
        <v>11</v>
      </c>
    </row>
    <row r="9" spans="1:7" x14ac:dyDescent="0.2">
      <c r="A9" s="1" t="s">
        <v>12</v>
      </c>
      <c r="B9" s="2">
        <v>503</v>
      </c>
      <c r="C9" s="2">
        <v>222</v>
      </c>
      <c r="D9" s="3">
        <v>226.58</v>
      </c>
      <c r="E9" s="2">
        <v>1156</v>
      </c>
      <c r="F9" s="2">
        <v>676</v>
      </c>
      <c r="G9" s="3">
        <v>171.01</v>
      </c>
    </row>
    <row r="10" spans="1:7" x14ac:dyDescent="0.2">
      <c r="A10" s="1" t="s">
        <v>17</v>
      </c>
      <c r="B10" s="2">
        <v>161</v>
      </c>
      <c r="C10" s="2">
        <v>91</v>
      </c>
      <c r="D10" s="3">
        <v>176.92</v>
      </c>
      <c r="E10" s="2">
        <v>556</v>
      </c>
      <c r="F10" s="2">
        <v>320</v>
      </c>
      <c r="G10" s="3">
        <v>173.75</v>
      </c>
    </row>
    <row r="11" spans="1:7" x14ac:dyDescent="0.2">
      <c r="A11" s="1" t="s">
        <v>18</v>
      </c>
      <c r="B11" s="2">
        <v>156</v>
      </c>
      <c r="C11" s="2">
        <v>22</v>
      </c>
      <c r="D11" s="3">
        <v>709.09</v>
      </c>
      <c r="E11" s="2">
        <v>515</v>
      </c>
      <c r="F11" s="2">
        <v>330</v>
      </c>
      <c r="G11" s="3">
        <v>156.06</v>
      </c>
    </row>
    <row r="12" spans="1:7" x14ac:dyDescent="0.2">
      <c r="A12" s="1" t="s">
        <v>14</v>
      </c>
      <c r="B12" s="2">
        <v>89</v>
      </c>
      <c r="C12" s="2">
        <v>50</v>
      </c>
      <c r="D12" s="3">
        <v>178</v>
      </c>
      <c r="E12" s="2">
        <v>367</v>
      </c>
      <c r="F12" s="2">
        <v>216</v>
      </c>
      <c r="G12" s="3">
        <v>169.91</v>
      </c>
    </row>
    <row r="13" spans="1:7" x14ac:dyDescent="0.2">
      <c r="A13" s="1" t="s">
        <v>13</v>
      </c>
      <c r="B13" s="2">
        <v>42</v>
      </c>
      <c r="C13" s="2">
        <v>274</v>
      </c>
      <c r="D13" s="3">
        <v>15.33</v>
      </c>
      <c r="E13" s="2">
        <v>303</v>
      </c>
      <c r="F13" s="2">
        <v>466</v>
      </c>
      <c r="G13" s="3">
        <v>65.02</v>
      </c>
    </row>
    <row r="14" spans="1:7" x14ac:dyDescent="0.2">
      <c r="A14" s="1" t="s">
        <v>15</v>
      </c>
      <c r="B14" s="2">
        <v>53</v>
      </c>
      <c r="C14" s="2">
        <v>74</v>
      </c>
      <c r="D14" s="3">
        <v>71.62</v>
      </c>
      <c r="E14" s="2">
        <v>261</v>
      </c>
      <c r="F14" s="2">
        <v>244</v>
      </c>
      <c r="G14" s="3">
        <v>106.97</v>
      </c>
    </row>
    <row r="15" spans="1:7" x14ac:dyDescent="0.2">
      <c r="A15" s="1" t="s">
        <v>16</v>
      </c>
      <c r="B15" s="2">
        <v>57</v>
      </c>
      <c r="C15" s="2">
        <v>22</v>
      </c>
      <c r="D15" s="3">
        <v>259.08999999999997</v>
      </c>
      <c r="E15" s="2">
        <v>216</v>
      </c>
      <c r="F15" s="2">
        <v>80</v>
      </c>
      <c r="G15" s="3">
        <v>270</v>
      </c>
    </row>
    <row r="16" spans="1:7" x14ac:dyDescent="0.2">
      <c r="A16" s="1" t="s">
        <v>20</v>
      </c>
      <c r="B16" s="2">
        <v>52</v>
      </c>
      <c r="C16" s="2">
        <v>25</v>
      </c>
      <c r="D16" s="3">
        <v>208</v>
      </c>
      <c r="E16" s="2">
        <v>115</v>
      </c>
      <c r="F16" s="2">
        <v>73</v>
      </c>
      <c r="G16" s="3">
        <v>157.53</v>
      </c>
    </row>
    <row r="17" spans="1:7" x14ac:dyDescent="0.2">
      <c r="A17" s="1" t="s">
        <v>21</v>
      </c>
      <c r="B17" s="2">
        <v>12</v>
      </c>
      <c r="C17" s="2">
        <v>9</v>
      </c>
      <c r="D17" s="3">
        <v>133.33000000000001</v>
      </c>
      <c r="E17" s="2">
        <v>93</v>
      </c>
      <c r="F17" s="2">
        <v>131</v>
      </c>
      <c r="G17" s="3">
        <v>70.989999999999995</v>
      </c>
    </row>
    <row r="18" spans="1:7" x14ac:dyDescent="0.2">
      <c r="A18" s="1" t="s">
        <v>30</v>
      </c>
      <c r="B18" s="2">
        <v>22</v>
      </c>
      <c r="C18" s="2">
        <v>7</v>
      </c>
      <c r="D18" s="3">
        <v>314.29000000000002</v>
      </c>
      <c r="E18" s="2">
        <v>69</v>
      </c>
      <c r="F18" s="2">
        <v>19</v>
      </c>
      <c r="G18" s="3">
        <v>363.16</v>
      </c>
    </row>
    <row r="19" spans="1:7" x14ac:dyDescent="0.2">
      <c r="A19" s="1" t="s">
        <v>43</v>
      </c>
      <c r="B19" s="2">
        <v>23</v>
      </c>
      <c r="C19" s="2">
        <v>11</v>
      </c>
      <c r="D19" s="3">
        <v>209.09</v>
      </c>
      <c r="E19" s="2">
        <v>55</v>
      </c>
      <c r="F19" s="2">
        <v>45</v>
      </c>
      <c r="G19" s="3">
        <v>122.22</v>
      </c>
    </row>
    <row r="20" spans="1:7" x14ac:dyDescent="0.2">
      <c r="A20" s="1" t="s">
        <v>19</v>
      </c>
      <c r="B20" s="2">
        <v>6</v>
      </c>
      <c r="C20" s="2">
        <v>9</v>
      </c>
      <c r="D20" s="3">
        <v>66.67</v>
      </c>
      <c r="E20" s="2">
        <v>35</v>
      </c>
      <c r="F20" s="2">
        <v>29</v>
      </c>
      <c r="G20" s="3">
        <v>120.69</v>
      </c>
    </row>
    <row r="21" spans="1:7" x14ac:dyDescent="0.2">
      <c r="A21" s="1" t="s">
        <v>22</v>
      </c>
      <c r="B21" s="2">
        <v>12</v>
      </c>
      <c r="C21" s="2">
        <v>7</v>
      </c>
      <c r="D21" s="3">
        <v>171.43</v>
      </c>
      <c r="E21" s="2">
        <v>35</v>
      </c>
      <c r="F21" s="2">
        <v>39</v>
      </c>
      <c r="G21" s="3">
        <v>89.74</v>
      </c>
    </row>
    <row r="22" spans="1:7" x14ac:dyDescent="0.2">
      <c r="A22" s="1" t="s">
        <v>31</v>
      </c>
      <c r="B22" s="2">
        <v>6</v>
      </c>
      <c r="C22" s="2">
        <v>0</v>
      </c>
      <c r="D22" s="3">
        <v>0</v>
      </c>
      <c r="E22" s="2">
        <v>25</v>
      </c>
      <c r="F22" s="2">
        <v>16</v>
      </c>
      <c r="G22" s="3">
        <v>156.25</v>
      </c>
    </row>
    <row r="23" spans="1:7" x14ac:dyDescent="0.2">
      <c r="A23" s="1" t="s">
        <v>33</v>
      </c>
      <c r="B23" s="2">
        <v>9</v>
      </c>
      <c r="C23" s="2">
        <v>3</v>
      </c>
      <c r="D23" s="3">
        <v>300</v>
      </c>
      <c r="E23" s="2">
        <v>24</v>
      </c>
      <c r="F23" s="2">
        <v>17</v>
      </c>
      <c r="G23" s="3">
        <v>141.18</v>
      </c>
    </row>
    <row r="24" spans="1:7" x14ac:dyDescent="0.2">
      <c r="A24" s="1" t="s">
        <v>29</v>
      </c>
      <c r="B24" s="2">
        <v>0</v>
      </c>
      <c r="C24" s="2">
        <v>0</v>
      </c>
      <c r="D24" s="3">
        <v>0</v>
      </c>
      <c r="E24" s="2">
        <v>23</v>
      </c>
      <c r="F24" s="2">
        <v>39</v>
      </c>
      <c r="G24" s="3">
        <v>58.97</v>
      </c>
    </row>
    <row r="25" spans="1:7" x14ac:dyDescent="0.2">
      <c r="A25" s="1" t="s">
        <v>38</v>
      </c>
      <c r="B25" s="2">
        <v>2</v>
      </c>
      <c r="C25" s="2">
        <v>8</v>
      </c>
      <c r="D25" s="3">
        <v>25</v>
      </c>
      <c r="E25" s="2">
        <v>22</v>
      </c>
      <c r="F25" s="2">
        <v>28</v>
      </c>
      <c r="G25" s="3">
        <v>78.569999999999993</v>
      </c>
    </row>
    <row r="26" spans="1:7" x14ac:dyDescent="0.2">
      <c r="A26" s="1" t="s">
        <v>39</v>
      </c>
      <c r="B26" s="2">
        <v>1</v>
      </c>
      <c r="C26" s="2">
        <v>4</v>
      </c>
      <c r="D26" s="3">
        <v>25</v>
      </c>
      <c r="E26" s="2">
        <v>21</v>
      </c>
      <c r="F26" s="2">
        <v>15</v>
      </c>
      <c r="G26" s="3">
        <v>140</v>
      </c>
    </row>
    <row r="27" spans="1:7" x14ac:dyDescent="0.2">
      <c r="A27" s="1" t="s">
        <v>37</v>
      </c>
      <c r="B27" s="2">
        <v>0</v>
      </c>
      <c r="C27" s="2">
        <v>0</v>
      </c>
      <c r="D27" s="3">
        <v>0</v>
      </c>
      <c r="E27" s="2">
        <v>20</v>
      </c>
      <c r="F27" s="2">
        <v>15</v>
      </c>
      <c r="G27" s="3">
        <v>133.33000000000001</v>
      </c>
    </row>
    <row r="28" spans="1:7" x14ac:dyDescent="0.2">
      <c r="A28" s="1" t="s">
        <v>23</v>
      </c>
      <c r="B28" s="2">
        <v>2</v>
      </c>
      <c r="C28" s="2">
        <v>3</v>
      </c>
      <c r="D28" s="3">
        <v>66.67</v>
      </c>
      <c r="E28" s="2">
        <v>17</v>
      </c>
      <c r="F28" s="2">
        <v>32</v>
      </c>
      <c r="G28" s="3">
        <v>53.12</v>
      </c>
    </row>
    <row r="29" spans="1:7" x14ac:dyDescent="0.2">
      <c r="A29" s="1" t="s">
        <v>24</v>
      </c>
      <c r="B29" s="2">
        <v>2</v>
      </c>
      <c r="C29" s="2">
        <v>5</v>
      </c>
      <c r="D29" s="3">
        <v>40</v>
      </c>
      <c r="E29" s="2">
        <v>15</v>
      </c>
      <c r="F29" s="2">
        <v>22</v>
      </c>
      <c r="G29" s="3">
        <v>68.180000000000007</v>
      </c>
    </row>
    <row r="30" spans="1:7" x14ac:dyDescent="0.2">
      <c r="A30" s="1" t="s">
        <v>48</v>
      </c>
      <c r="B30" s="2">
        <v>2</v>
      </c>
      <c r="C30" s="2">
        <v>1</v>
      </c>
      <c r="D30" s="3">
        <v>200</v>
      </c>
      <c r="E30" s="2">
        <v>12</v>
      </c>
      <c r="F30" s="2">
        <v>14</v>
      </c>
      <c r="G30" s="3">
        <v>85.71</v>
      </c>
    </row>
    <row r="31" spans="1:7" x14ac:dyDescent="0.2">
      <c r="A31" s="1" t="s">
        <v>26</v>
      </c>
      <c r="B31" s="2">
        <v>0</v>
      </c>
      <c r="C31" s="2">
        <v>0</v>
      </c>
      <c r="D31" s="3">
        <v>0</v>
      </c>
      <c r="E31" s="2">
        <v>7</v>
      </c>
      <c r="F31" s="2">
        <v>9</v>
      </c>
      <c r="G31" s="3">
        <v>77.78</v>
      </c>
    </row>
    <row r="32" spans="1:7" x14ac:dyDescent="0.2">
      <c r="A32" s="1" t="s">
        <v>28</v>
      </c>
      <c r="B32" s="2">
        <v>0</v>
      </c>
      <c r="C32" s="2">
        <v>2</v>
      </c>
      <c r="D32" s="3">
        <v>0</v>
      </c>
      <c r="E32" s="2">
        <v>7</v>
      </c>
      <c r="F32" s="2">
        <v>16</v>
      </c>
      <c r="G32" s="3">
        <v>43.75</v>
      </c>
    </row>
    <row r="33" spans="1:7" x14ac:dyDescent="0.2">
      <c r="A33" s="1" t="s">
        <v>40</v>
      </c>
      <c r="B33" s="2">
        <v>0</v>
      </c>
      <c r="C33" s="2">
        <v>0</v>
      </c>
      <c r="D33" s="3">
        <v>0</v>
      </c>
      <c r="E33" s="2">
        <v>4</v>
      </c>
      <c r="F33" s="2">
        <v>1</v>
      </c>
      <c r="G33" s="3">
        <v>400</v>
      </c>
    </row>
    <row r="34" spans="1:7" x14ac:dyDescent="0.2">
      <c r="A34" s="1" t="s">
        <v>35</v>
      </c>
      <c r="B34" s="2">
        <v>0</v>
      </c>
      <c r="C34" s="2">
        <v>0</v>
      </c>
      <c r="D34" s="3">
        <v>0</v>
      </c>
      <c r="E34" s="2">
        <v>4</v>
      </c>
      <c r="F34" s="2">
        <v>1</v>
      </c>
      <c r="G34" s="3">
        <v>400</v>
      </c>
    </row>
    <row r="35" spans="1:7" x14ac:dyDescent="0.2">
      <c r="A35" s="1" t="s">
        <v>41</v>
      </c>
      <c r="B35" s="2">
        <v>0</v>
      </c>
      <c r="C35" s="2">
        <v>0</v>
      </c>
      <c r="D35" s="3">
        <v>0</v>
      </c>
      <c r="E35" s="2">
        <v>4</v>
      </c>
      <c r="F35" s="2">
        <v>0</v>
      </c>
      <c r="G35" s="3">
        <v>0</v>
      </c>
    </row>
    <row r="36" spans="1:7" x14ac:dyDescent="0.2">
      <c r="A36" s="1" t="s">
        <v>25</v>
      </c>
      <c r="B36" s="2">
        <v>0</v>
      </c>
      <c r="C36" s="2">
        <v>0</v>
      </c>
      <c r="D36" s="3">
        <v>0</v>
      </c>
      <c r="E36" s="2">
        <v>4</v>
      </c>
      <c r="F36" s="2">
        <v>7</v>
      </c>
      <c r="G36" s="3">
        <v>57.14</v>
      </c>
    </row>
    <row r="37" spans="1:7" x14ac:dyDescent="0.2">
      <c r="A37" s="1" t="s">
        <v>34</v>
      </c>
      <c r="B37" s="2">
        <v>0</v>
      </c>
      <c r="C37" s="2">
        <v>0</v>
      </c>
      <c r="D37" s="3">
        <v>0</v>
      </c>
      <c r="E37" s="2">
        <v>4</v>
      </c>
      <c r="F37" s="2">
        <v>8</v>
      </c>
      <c r="G37" s="3">
        <v>50</v>
      </c>
    </row>
    <row r="38" spans="1:7" x14ac:dyDescent="0.2">
      <c r="A38" s="1" t="s">
        <v>27</v>
      </c>
      <c r="B38" s="2">
        <v>0</v>
      </c>
      <c r="C38" s="2">
        <v>0</v>
      </c>
      <c r="D38" s="3">
        <v>0</v>
      </c>
      <c r="E38" s="2">
        <v>3</v>
      </c>
      <c r="F38" s="2">
        <v>3</v>
      </c>
      <c r="G38" s="3">
        <v>100</v>
      </c>
    </row>
    <row r="39" spans="1:7" x14ac:dyDescent="0.2">
      <c r="A39" s="1" t="s">
        <v>32</v>
      </c>
      <c r="B39" s="2">
        <v>0</v>
      </c>
      <c r="C39" s="2">
        <v>2</v>
      </c>
      <c r="D39" s="3">
        <v>0</v>
      </c>
      <c r="E39" s="2">
        <v>2</v>
      </c>
      <c r="F39" s="2">
        <v>7</v>
      </c>
      <c r="G39" s="3">
        <v>28.57</v>
      </c>
    </row>
    <row r="40" spans="1:7" x14ac:dyDescent="0.2">
      <c r="A40" s="1" t="s">
        <v>36</v>
      </c>
      <c r="B40" s="2">
        <v>0</v>
      </c>
      <c r="C40" s="2">
        <v>4</v>
      </c>
      <c r="D40" s="3">
        <v>0</v>
      </c>
      <c r="E40" s="2">
        <v>1</v>
      </c>
      <c r="F40" s="2">
        <v>11</v>
      </c>
      <c r="G40" s="3">
        <v>9.09</v>
      </c>
    </row>
    <row r="42" spans="1:7" x14ac:dyDescent="0.2">
      <c r="A42" s="5" t="s">
        <v>42</v>
      </c>
      <c r="B42" s="6">
        <f>SUBTOTAL(109,B9:B40)</f>
        <v>1212</v>
      </c>
      <c r="C42" s="6">
        <f>SUBTOTAL(109,C9:C40)</f>
        <v>855</v>
      </c>
      <c r="D42" s="7">
        <f>IFERROR(SUM(B1:B40)/SUM(C1:C40)*100, 0)</f>
        <v>141.75438596491227</v>
      </c>
      <c r="E42" s="6">
        <f>SUBTOTAL(109,E9:E40)</f>
        <v>3995</v>
      </c>
      <c r="F42" s="6">
        <f>SUBTOTAL(109,F9:F40)</f>
        <v>2929</v>
      </c>
      <c r="G42" s="7">
        <f>IFERROR(SUM(E1:E40)/SUM(F1:F40)*100, 0)</f>
        <v>136.39467395015365</v>
      </c>
    </row>
  </sheetData>
  <pageMargins left="0.19685039370078741" right="0" top="0.98425196850393704" bottom="0.9842519685039370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1005-D92F-4F9E-92D0-83DC47B6453E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8.5703125" style="12" customWidth="1"/>
    <col min="2" max="2" width="8.85546875" style="12" customWidth="1"/>
    <col min="3" max="3" width="11.5703125" style="12" customWidth="1"/>
    <col min="4" max="4" width="9.5703125" style="12" customWidth="1"/>
    <col min="5" max="5" width="9.7109375" style="12" customWidth="1"/>
    <col min="6" max="6" width="11.5703125" style="12" customWidth="1"/>
    <col min="7" max="7" width="9.85546875" style="12" customWidth="1"/>
    <col min="8" max="16384" width="9.140625" style="12"/>
  </cols>
  <sheetData>
    <row r="1" spans="1:7" x14ac:dyDescent="0.2">
      <c r="A1" s="12" t="s">
        <v>0</v>
      </c>
    </row>
    <row r="2" spans="1:7" x14ac:dyDescent="0.2">
      <c r="A2" s="12" t="s">
        <v>1</v>
      </c>
    </row>
    <row r="3" spans="1:7" x14ac:dyDescent="0.2">
      <c r="A3" s="12" t="s">
        <v>60</v>
      </c>
    </row>
    <row r="4" spans="1:7" x14ac:dyDescent="0.2">
      <c r="A4" s="12" t="s">
        <v>61</v>
      </c>
    </row>
    <row r="5" spans="1:7" x14ac:dyDescent="0.2">
      <c r="A5" s="12" t="s">
        <v>4</v>
      </c>
    </row>
    <row r="6" spans="1:7" x14ac:dyDescent="0.2">
      <c r="A6" s="5" t="s">
        <v>62</v>
      </c>
    </row>
    <row r="7" spans="1:7" x14ac:dyDescent="0.2">
      <c r="B7" s="13"/>
      <c r="C7" s="13"/>
      <c r="D7" s="14"/>
      <c r="E7" s="13"/>
      <c r="F7" s="13"/>
      <c r="G7" s="14"/>
    </row>
    <row r="8" spans="1:7" ht="42.75" customHeight="1" x14ac:dyDescent="0.2">
      <c r="A8" s="15" t="s">
        <v>5</v>
      </c>
      <c r="B8" s="19" t="s">
        <v>6</v>
      </c>
      <c r="C8" s="19" t="s">
        <v>7</v>
      </c>
      <c r="D8" s="20" t="s">
        <v>8</v>
      </c>
      <c r="E8" s="19" t="s">
        <v>9</v>
      </c>
      <c r="F8" s="19" t="s">
        <v>10</v>
      </c>
      <c r="G8" s="20" t="s">
        <v>11</v>
      </c>
    </row>
    <row r="9" spans="1:7" x14ac:dyDescent="0.2">
      <c r="A9" s="12" t="s">
        <v>12</v>
      </c>
      <c r="B9" s="13">
        <v>542</v>
      </c>
      <c r="C9" s="13">
        <v>288</v>
      </c>
      <c r="D9" s="14">
        <v>188.19</v>
      </c>
      <c r="E9" s="13">
        <v>1691</v>
      </c>
      <c r="F9" s="13">
        <v>1701</v>
      </c>
      <c r="G9" s="14">
        <v>99.41</v>
      </c>
    </row>
    <row r="10" spans="1:7" x14ac:dyDescent="0.2">
      <c r="A10" s="12" t="s">
        <v>13</v>
      </c>
      <c r="B10" s="13">
        <v>716</v>
      </c>
      <c r="C10" s="13">
        <v>190</v>
      </c>
      <c r="D10" s="14">
        <v>376.84</v>
      </c>
      <c r="E10" s="13">
        <v>1093</v>
      </c>
      <c r="F10" s="13">
        <v>1082</v>
      </c>
      <c r="G10" s="14">
        <v>101.02</v>
      </c>
    </row>
    <row r="11" spans="1:7" x14ac:dyDescent="0.2">
      <c r="A11" s="12" t="s">
        <v>17</v>
      </c>
      <c r="B11" s="13">
        <v>196</v>
      </c>
      <c r="C11" s="13">
        <v>78</v>
      </c>
      <c r="D11" s="14">
        <v>251.28</v>
      </c>
      <c r="E11" s="13">
        <v>514</v>
      </c>
      <c r="F11" s="13">
        <v>515</v>
      </c>
      <c r="G11" s="14">
        <v>99.81</v>
      </c>
    </row>
    <row r="12" spans="1:7" x14ac:dyDescent="0.2">
      <c r="A12" s="12" t="s">
        <v>14</v>
      </c>
      <c r="B12" s="13">
        <v>120</v>
      </c>
      <c r="C12" s="13">
        <v>97</v>
      </c>
      <c r="D12" s="14">
        <v>123.71</v>
      </c>
      <c r="E12" s="13">
        <v>453</v>
      </c>
      <c r="F12" s="13">
        <v>594</v>
      </c>
      <c r="G12" s="14">
        <v>76.260000000000005</v>
      </c>
    </row>
    <row r="13" spans="1:7" x14ac:dyDescent="0.2">
      <c r="A13" s="12" t="s">
        <v>18</v>
      </c>
      <c r="B13" s="13">
        <v>41</v>
      </c>
      <c r="C13" s="13">
        <v>46</v>
      </c>
      <c r="D13" s="14">
        <v>89.13</v>
      </c>
      <c r="E13" s="13">
        <v>395</v>
      </c>
      <c r="F13" s="13">
        <v>416</v>
      </c>
      <c r="G13" s="14">
        <v>94.95</v>
      </c>
    </row>
    <row r="14" spans="1:7" x14ac:dyDescent="0.2">
      <c r="A14" s="12" t="s">
        <v>15</v>
      </c>
      <c r="B14" s="13">
        <v>135</v>
      </c>
      <c r="C14" s="13">
        <v>92</v>
      </c>
      <c r="D14" s="14">
        <v>146.74</v>
      </c>
      <c r="E14" s="13">
        <v>352</v>
      </c>
      <c r="F14" s="13">
        <v>306</v>
      </c>
      <c r="G14" s="14">
        <v>115.03</v>
      </c>
    </row>
    <row r="15" spans="1:7" x14ac:dyDescent="0.2">
      <c r="A15" s="12" t="s">
        <v>16</v>
      </c>
      <c r="B15" s="13">
        <v>77</v>
      </c>
      <c r="C15" s="13">
        <v>42</v>
      </c>
      <c r="D15" s="14">
        <v>183.33</v>
      </c>
      <c r="E15" s="13">
        <v>311</v>
      </c>
      <c r="F15" s="13">
        <v>173</v>
      </c>
      <c r="G15" s="14">
        <v>179.77</v>
      </c>
    </row>
    <row r="16" spans="1:7" x14ac:dyDescent="0.2">
      <c r="A16" s="12" t="s">
        <v>20</v>
      </c>
      <c r="B16" s="13">
        <v>36</v>
      </c>
      <c r="C16" s="13">
        <v>58</v>
      </c>
      <c r="D16" s="14">
        <v>62.07</v>
      </c>
      <c r="E16" s="13">
        <v>239</v>
      </c>
      <c r="F16" s="13">
        <v>399</v>
      </c>
      <c r="G16" s="14">
        <v>59.9</v>
      </c>
    </row>
    <row r="17" spans="1:7" x14ac:dyDescent="0.2">
      <c r="A17" s="12" t="s">
        <v>21</v>
      </c>
      <c r="B17" s="13">
        <v>37</v>
      </c>
      <c r="C17" s="13">
        <v>54</v>
      </c>
      <c r="D17" s="14">
        <v>68.52</v>
      </c>
      <c r="E17" s="13">
        <v>168</v>
      </c>
      <c r="F17" s="13">
        <v>533</v>
      </c>
      <c r="G17" s="14">
        <v>31.52</v>
      </c>
    </row>
    <row r="18" spans="1:7" x14ac:dyDescent="0.2">
      <c r="A18" s="12" t="s">
        <v>30</v>
      </c>
      <c r="B18" s="13">
        <v>22</v>
      </c>
      <c r="C18" s="13">
        <v>17</v>
      </c>
      <c r="D18" s="14">
        <v>129.41</v>
      </c>
      <c r="E18" s="13">
        <v>48</v>
      </c>
      <c r="F18" s="13">
        <v>34</v>
      </c>
      <c r="G18" s="14">
        <v>141.18</v>
      </c>
    </row>
    <row r="19" spans="1:7" x14ac:dyDescent="0.2">
      <c r="A19" s="12" t="s">
        <v>19</v>
      </c>
      <c r="B19" s="13">
        <v>11</v>
      </c>
      <c r="C19" s="13">
        <v>10</v>
      </c>
      <c r="D19" s="14">
        <v>110</v>
      </c>
      <c r="E19" s="13">
        <v>45</v>
      </c>
      <c r="F19" s="13">
        <v>59</v>
      </c>
      <c r="G19" s="14">
        <v>76.27</v>
      </c>
    </row>
    <row r="20" spans="1:7" x14ac:dyDescent="0.2">
      <c r="A20" s="12" t="s">
        <v>24</v>
      </c>
      <c r="B20" s="13">
        <v>0</v>
      </c>
      <c r="C20" s="13">
        <v>4</v>
      </c>
      <c r="D20" s="14">
        <v>0</v>
      </c>
      <c r="E20" s="13">
        <v>35</v>
      </c>
      <c r="F20" s="13">
        <v>49</v>
      </c>
      <c r="G20" s="14">
        <v>71.430000000000007</v>
      </c>
    </row>
    <row r="21" spans="1:7" x14ac:dyDescent="0.2">
      <c r="A21" s="12" t="s">
        <v>55</v>
      </c>
      <c r="B21" s="13">
        <v>13</v>
      </c>
      <c r="C21" s="13">
        <v>15</v>
      </c>
      <c r="D21" s="14">
        <v>86.67</v>
      </c>
      <c r="E21" s="13">
        <v>33</v>
      </c>
      <c r="F21" s="13">
        <v>54</v>
      </c>
      <c r="G21" s="14">
        <v>61.11</v>
      </c>
    </row>
    <row r="22" spans="1:7" x14ac:dyDescent="0.2">
      <c r="A22" s="12" t="s">
        <v>31</v>
      </c>
      <c r="B22" s="13">
        <v>6</v>
      </c>
      <c r="C22" s="13">
        <v>3</v>
      </c>
      <c r="D22" s="14">
        <v>200</v>
      </c>
      <c r="E22" s="13">
        <v>32</v>
      </c>
      <c r="F22" s="13">
        <v>46</v>
      </c>
      <c r="G22" s="14">
        <v>69.569999999999993</v>
      </c>
    </row>
    <row r="23" spans="1:7" x14ac:dyDescent="0.2">
      <c r="A23" s="12" t="s">
        <v>22</v>
      </c>
      <c r="B23" s="13">
        <v>3</v>
      </c>
      <c r="C23" s="13">
        <v>2</v>
      </c>
      <c r="D23" s="14">
        <v>150</v>
      </c>
      <c r="E23" s="13">
        <v>27</v>
      </c>
      <c r="F23" s="13">
        <v>56</v>
      </c>
      <c r="G23" s="14">
        <v>48.21</v>
      </c>
    </row>
    <row r="24" spans="1:7" x14ac:dyDescent="0.2">
      <c r="A24" s="12" t="s">
        <v>39</v>
      </c>
      <c r="B24" s="13">
        <v>7</v>
      </c>
      <c r="C24" s="13">
        <v>0</v>
      </c>
      <c r="D24" s="14">
        <v>0</v>
      </c>
      <c r="E24" s="13">
        <v>26</v>
      </c>
      <c r="F24" s="13">
        <v>16</v>
      </c>
      <c r="G24" s="14">
        <v>162.5</v>
      </c>
    </row>
    <row r="25" spans="1:7" x14ac:dyDescent="0.2">
      <c r="A25" s="12" t="s">
        <v>23</v>
      </c>
      <c r="B25" s="13">
        <v>4</v>
      </c>
      <c r="C25" s="13">
        <v>8</v>
      </c>
      <c r="D25" s="14">
        <v>50</v>
      </c>
      <c r="E25" s="13">
        <v>24</v>
      </c>
      <c r="F25" s="13">
        <v>54</v>
      </c>
      <c r="G25" s="14">
        <v>44.44</v>
      </c>
    </row>
    <row r="26" spans="1:7" x14ac:dyDescent="0.2">
      <c r="A26" s="12" t="s">
        <v>29</v>
      </c>
      <c r="B26" s="13">
        <v>0</v>
      </c>
      <c r="C26" s="13">
        <v>2</v>
      </c>
      <c r="D26" s="14">
        <v>0</v>
      </c>
      <c r="E26" s="13">
        <v>23</v>
      </c>
      <c r="F26" s="13">
        <v>26</v>
      </c>
      <c r="G26" s="14">
        <v>88.46</v>
      </c>
    </row>
    <row r="27" spans="1:7" x14ac:dyDescent="0.2">
      <c r="A27" s="12" t="s">
        <v>37</v>
      </c>
      <c r="B27" s="13">
        <v>0</v>
      </c>
      <c r="C27" s="13">
        <v>0</v>
      </c>
      <c r="D27" s="14">
        <v>0</v>
      </c>
      <c r="E27" s="13">
        <v>20</v>
      </c>
      <c r="F27" s="13">
        <v>26</v>
      </c>
      <c r="G27" s="14">
        <v>76.92</v>
      </c>
    </row>
    <row r="28" spans="1:7" x14ac:dyDescent="0.2">
      <c r="A28" s="12" t="s">
        <v>38</v>
      </c>
      <c r="B28" s="13">
        <v>0</v>
      </c>
      <c r="C28" s="13">
        <v>0</v>
      </c>
      <c r="D28" s="14">
        <v>0</v>
      </c>
      <c r="E28" s="13">
        <v>20</v>
      </c>
      <c r="F28" s="13">
        <v>26</v>
      </c>
      <c r="G28" s="14">
        <v>76.92</v>
      </c>
    </row>
    <row r="29" spans="1:7" x14ac:dyDescent="0.2">
      <c r="A29" s="12" t="s">
        <v>33</v>
      </c>
      <c r="B29" s="13">
        <v>1</v>
      </c>
      <c r="C29" s="13">
        <v>1</v>
      </c>
      <c r="D29" s="14">
        <v>100</v>
      </c>
      <c r="E29" s="13">
        <v>14</v>
      </c>
      <c r="F29" s="13">
        <v>21</v>
      </c>
      <c r="G29" s="14">
        <v>66.67</v>
      </c>
    </row>
    <row r="30" spans="1:7" x14ac:dyDescent="0.2">
      <c r="A30" s="12" t="s">
        <v>28</v>
      </c>
      <c r="B30" s="13">
        <v>0</v>
      </c>
      <c r="C30" s="13">
        <v>1</v>
      </c>
      <c r="D30" s="14">
        <v>0</v>
      </c>
      <c r="E30" s="13">
        <v>14</v>
      </c>
      <c r="F30" s="13">
        <v>17</v>
      </c>
      <c r="G30" s="14">
        <v>82.35</v>
      </c>
    </row>
    <row r="31" spans="1:7" x14ac:dyDescent="0.2">
      <c r="A31" s="12" t="s">
        <v>48</v>
      </c>
      <c r="B31" s="13">
        <v>0</v>
      </c>
      <c r="C31" s="13">
        <v>0</v>
      </c>
      <c r="D31" s="14">
        <v>0</v>
      </c>
      <c r="E31" s="13">
        <v>10</v>
      </c>
      <c r="F31" s="13">
        <v>31</v>
      </c>
      <c r="G31" s="14">
        <v>32.26</v>
      </c>
    </row>
    <row r="32" spans="1:7" x14ac:dyDescent="0.2">
      <c r="A32" s="12" t="s">
        <v>25</v>
      </c>
      <c r="B32" s="13">
        <v>6</v>
      </c>
      <c r="C32" s="13">
        <v>0</v>
      </c>
      <c r="D32" s="14">
        <v>0</v>
      </c>
      <c r="E32" s="13">
        <v>10</v>
      </c>
      <c r="F32" s="13">
        <v>8</v>
      </c>
      <c r="G32" s="14">
        <v>125</v>
      </c>
    </row>
    <row r="33" spans="1:7" x14ac:dyDescent="0.2">
      <c r="A33" s="12" t="s">
        <v>26</v>
      </c>
      <c r="B33" s="13">
        <v>0</v>
      </c>
      <c r="C33" s="13">
        <v>0</v>
      </c>
      <c r="D33" s="14">
        <v>0</v>
      </c>
      <c r="E33" s="13">
        <v>8</v>
      </c>
      <c r="F33" s="13">
        <v>11</v>
      </c>
      <c r="G33" s="14">
        <v>72.73</v>
      </c>
    </row>
    <row r="34" spans="1:7" x14ac:dyDescent="0.2">
      <c r="A34" s="12" t="s">
        <v>34</v>
      </c>
      <c r="B34" s="13">
        <v>2</v>
      </c>
      <c r="C34" s="13">
        <v>0</v>
      </c>
      <c r="D34" s="14">
        <v>0</v>
      </c>
      <c r="E34" s="13">
        <v>6</v>
      </c>
      <c r="F34" s="13">
        <v>12</v>
      </c>
      <c r="G34" s="14">
        <v>50</v>
      </c>
    </row>
    <row r="35" spans="1:7" x14ac:dyDescent="0.2">
      <c r="A35" s="12" t="s">
        <v>32</v>
      </c>
      <c r="B35" s="13">
        <v>0</v>
      </c>
      <c r="C35" s="13">
        <v>3</v>
      </c>
      <c r="D35" s="14">
        <v>0</v>
      </c>
      <c r="E35" s="13">
        <v>4</v>
      </c>
      <c r="F35" s="13">
        <v>11</v>
      </c>
      <c r="G35" s="14">
        <v>36.36</v>
      </c>
    </row>
    <row r="36" spans="1:7" x14ac:dyDescent="0.2">
      <c r="A36" s="12" t="s">
        <v>36</v>
      </c>
      <c r="B36" s="13">
        <v>4</v>
      </c>
      <c r="C36" s="13">
        <v>4</v>
      </c>
      <c r="D36" s="14">
        <v>100</v>
      </c>
      <c r="E36" s="13">
        <v>4</v>
      </c>
      <c r="F36" s="13">
        <v>16</v>
      </c>
      <c r="G36" s="14">
        <v>25</v>
      </c>
    </row>
    <row r="37" spans="1:7" x14ac:dyDescent="0.2">
      <c r="A37" s="12" t="s">
        <v>35</v>
      </c>
      <c r="B37" s="13">
        <v>0</v>
      </c>
      <c r="C37" s="13">
        <v>5</v>
      </c>
      <c r="D37" s="14">
        <v>0</v>
      </c>
      <c r="E37" s="13">
        <v>2</v>
      </c>
      <c r="F37" s="13">
        <v>6</v>
      </c>
      <c r="G37" s="14">
        <v>33.33</v>
      </c>
    </row>
    <row r="38" spans="1:7" x14ac:dyDescent="0.2">
      <c r="A38" s="12" t="s">
        <v>41</v>
      </c>
      <c r="B38" s="13">
        <v>2</v>
      </c>
      <c r="C38" s="13">
        <v>0</v>
      </c>
      <c r="D38" s="14">
        <v>0</v>
      </c>
      <c r="E38" s="13">
        <v>2</v>
      </c>
      <c r="F38" s="13">
        <v>2</v>
      </c>
      <c r="G38" s="14">
        <v>100</v>
      </c>
    </row>
    <row r="39" spans="1:7" x14ac:dyDescent="0.2">
      <c r="A39" s="12" t="s">
        <v>27</v>
      </c>
      <c r="B39" s="13">
        <v>0</v>
      </c>
      <c r="C39" s="13">
        <v>0</v>
      </c>
      <c r="D39" s="14">
        <v>0</v>
      </c>
      <c r="E39" s="13">
        <v>2</v>
      </c>
      <c r="F39" s="13">
        <v>4</v>
      </c>
      <c r="G39" s="14">
        <v>50</v>
      </c>
    </row>
    <row r="40" spans="1:7" x14ac:dyDescent="0.2">
      <c r="A40" s="12" t="s">
        <v>40</v>
      </c>
      <c r="B40" s="13">
        <v>0</v>
      </c>
      <c r="C40" s="13">
        <v>0</v>
      </c>
      <c r="D40" s="14">
        <v>0</v>
      </c>
      <c r="E40" s="13">
        <v>0</v>
      </c>
      <c r="F40" s="13">
        <v>3</v>
      </c>
      <c r="G40" s="14">
        <v>0</v>
      </c>
    </row>
    <row r="42" spans="1:7" x14ac:dyDescent="0.2">
      <c r="A42" s="16" t="s">
        <v>42</v>
      </c>
      <c r="B42" s="17">
        <f>SUBTOTAL(109,B9:B40)</f>
        <v>1981</v>
      </c>
      <c r="C42" s="17">
        <f>SUBTOTAL(109,C9:C40)</f>
        <v>1020</v>
      </c>
      <c r="D42" s="18">
        <f>IFERROR(SUM(B1:B40)/SUM(C1:C40)*100, 0)</f>
        <v>194.21568627450981</v>
      </c>
      <c r="E42" s="17">
        <f>SUBTOTAL(109,E9:E40)</f>
        <v>5625</v>
      </c>
      <c r="F42" s="17">
        <f>SUBTOTAL(109,F9:F40)</f>
        <v>6307</v>
      </c>
      <c r="G42" s="18">
        <f>IFERROR(SUM(E1:E40)/SUM(F1:F40)*100, 0)</f>
        <v>89.186618043443787</v>
      </c>
    </row>
  </sheetData>
  <pageMargins left="0.15748031496062992" right="0.15748031496062992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B1EA-B087-496E-BEF4-CDC2BFEC4D9B}">
  <dimension ref="A1:G42"/>
  <sheetViews>
    <sheetView workbookViewId="0">
      <pane ySplit="8" topLeftCell="A9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7" style="12" customWidth="1"/>
    <col min="2" max="2" width="8.7109375" style="12" customWidth="1"/>
    <col min="3" max="3" width="11.42578125" style="12" customWidth="1"/>
    <col min="4" max="4" width="8.28515625" style="12" customWidth="1"/>
    <col min="5" max="5" width="10.42578125" style="12" customWidth="1"/>
    <col min="6" max="6" width="11.28515625" style="12" customWidth="1"/>
    <col min="7" max="7" width="9.140625" style="12" customWidth="1"/>
    <col min="8" max="16384" width="9.140625" style="12"/>
  </cols>
  <sheetData>
    <row r="1" spans="1:7" x14ac:dyDescent="0.2">
      <c r="A1" s="12" t="s">
        <v>0</v>
      </c>
    </row>
    <row r="2" spans="1:7" x14ac:dyDescent="0.2">
      <c r="A2" s="12" t="s">
        <v>1</v>
      </c>
    </row>
    <row r="3" spans="1:7" x14ac:dyDescent="0.2">
      <c r="A3" s="12" t="s">
        <v>63</v>
      </c>
    </row>
    <row r="4" spans="1:7" x14ac:dyDescent="0.2">
      <c r="A4" s="12" t="s">
        <v>64</v>
      </c>
    </row>
    <row r="5" spans="1:7" x14ac:dyDescent="0.2">
      <c r="A5" s="12" t="s">
        <v>4</v>
      </c>
    </row>
    <row r="6" spans="1:7" x14ac:dyDescent="0.2">
      <c r="A6" s="5" t="s">
        <v>65</v>
      </c>
    </row>
    <row r="7" spans="1:7" x14ac:dyDescent="0.2">
      <c r="B7" s="13"/>
      <c r="C7" s="13"/>
      <c r="D7" s="14"/>
      <c r="E7" s="13"/>
      <c r="F7" s="13"/>
      <c r="G7" s="14"/>
    </row>
    <row r="8" spans="1:7" ht="46.5" customHeight="1" x14ac:dyDescent="0.2">
      <c r="A8" s="15" t="s">
        <v>5</v>
      </c>
      <c r="B8" s="19" t="s">
        <v>6</v>
      </c>
      <c r="C8" s="19" t="s">
        <v>7</v>
      </c>
      <c r="D8" s="20" t="s">
        <v>8</v>
      </c>
      <c r="E8" s="19" t="s">
        <v>9</v>
      </c>
      <c r="F8" s="19" t="s">
        <v>10</v>
      </c>
      <c r="G8" s="20" t="s">
        <v>11</v>
      </c>
    </row>
    <row r="9" spans="1:7" x14ac:dyDescent="0.2">
      <c r="A9" s="12" t="s">
        <v>12</v>
      </c>
      <c r="B9" s="13">
        <v>458</v>
      </c>
      <c r="C9" s="13">
        <v>455</v>
      </c>
      <c r="D9" s="14">
        <v>100.66</v>
      </c>
      <c r="E9" s="13">
        <v>1456</v>
      </c>
      <c r="F9" s="13">
        <v>1435</v>
      </c>
      <c r="G9" s="14">
        <v>101.46</v>
      </c>
    </row>
    <row r="10" spans="1:7" x14ac:dyDescent="0.2">
      <c r="A10" s="12" t="s">
        <v>13</v>
      </c>
      <c r="B10" s="13">
        <v>158</v>
      </c>
      <c r="C10" s="13">
        <v>197</v>
      </c>
      <c r="D10" s="14">
        <v>80.2</v>
      </c>
      <c r="E10" s="13">
        <v>1045</v>
      </c>
      <c r="F10" s="13">
        <v>677</v>
      </c>
      <c r="G10" s="14">
        <v>154.36000000000001</v>
      </c>
    </row>
    <row r="11" spans="1:7" x14ac:dyDescent="0.2">
      <c r="A11" s="12" t="s">
        <v>18</v>
      </c>
      <c r="B11" s="13">
        <v>23</v>
      </c>
      <c r="C11" s="13">
        <v>35</v>
      </c>
      <c r="D11" s="14">
        <v>65.709999999999994</v>
      </c>
      <c r="E11" s="13">
        <v>449</v>
      </c>
      <c r="F11" s="13">
        <v>199</v>
      </c>
      <c r="G11" s="14">
        <v>225.63</v>
      </c>
    </row>
    <row r="12" spans="1:7" x14ac:dyDescent="0.2">
      <c r="A12" s="12" t="s">
        <v>17</v>
      </c>
      <c r="B12" s="13">
        <v>60</v>
      </c>
      <c r="C12" s="13">
        <v>151</v>
      </c>
      <c r="D12" s="14">
        <v>39.74</v>
      </c>
      <c r="E12" s="13">
        <v>436</v>
      </c>
      <c r="F12" s="13">
        <v>544</v>
      </c>
      <c r="G12" s="14">
        <v>80.150000000000006</v>
      </c>
    </row>
    <row r="13" spans="1:7" x14ac:dyDescent="0.2">
      <c r="A13" s="12" t="s">
        <v>16</v>
      </c>
      <c r="B13" s="13">
        <v>59</v>
      </c>
      <c r="C13" s="13">
        <v>24</v>
      </c>
      <c r="D13" s="14">
        <v>245.83</v>
      </c>
      <c r="E13" s="13">
        <v>326</v>
      </c>
      <c r="F13" s="13">
        <v>95</v>
      </c>
      <c r="G13" s="14">
        <v>343.16</v>
      </c>
    </row>
    <row r="14" spans="1:7" x14ac:dyDescent="0.2">
      <c r="A14" s="12" t="s">
        <v>14</v>
      </c>
      <c r="B14" s="13">
        <v>120</v>
      </c>
      <c r="C14" s="13">
        <v>107</v>
      </c>
      <c r="D14" s="14">
        <v>112.15</v>
      </c>
      <c r="E14" s="13">
        <v>299</v>
      </c>
      <c r="F14" s="13">
        <v>321</v>
      </c>
      <c r="G14" s="14">
        <v>93.15</v>
      </c>
    </row>
    <row r="15" spans="1:7" x14ac:dyDescent="0.2">
      <c r="A15" s="12" t="s">
        <v>15</v>
      </c>
      <c r="B15" s="13">
        <v>68</v>
      </c>
      <c r="C15" s="13">
        <v>86</v>
      </c>
      <c r="D15" s="14">
        <v>79.069999999999993</v>
      </c>
      <c r="E15" s="13">
        <v>270</v>
      </c>
      <c r="F15" s="13">
        <v>326</v>
      </c>
      <c r="G15" s="14">
        <v>82.82</v>
      </c>
    </row>
    <row r="16" spans="1:7" x14ac:dyDescent="0.2">
      <c r="A16" s="12" t="s">
        <v>20</v>
      </c>
      <c r="B16" s="13">
        <v>40</v>
      </c>
      <c r="C16" s="13">
        <v>56</v>
      </c>
      <c r="D16" s="14">
        <v>71.430000000000007</v>
      </c>
      <c r="E16" s="13">
        <v>93</v>
      </c>
      <c r="F16" s="13">
        <v>149</v>
      </c>
      <c r="G16" s="14">
        <v>62.42</v>
      </c>
    </row>
    <row r="17" spans="1:7" x14ac:dyDescent="0.2">
      <c r="A17" s="12" t="s">
        <v>21</v>
      </c>
      <c r="B17" s="13">
        <v>2</v>
      </c>
      <c r="C17" s="13">
        <v>29</v>
      </c>
      <c r="D17" s="14">
        <v>6.9</v>
      </c>
      <c r="E17" s="13">
        <v>68</v>
      </c>
      <c r="F17" s="13">
        <v>237</v>
      </c>
      <c r="G17" s="14">
        <v>28.69</v>
      </c>
    </row>
    <row r="18" spans="1:7" x14ac:dyDescent="0.2">
      <c r="A18" s="12" t="s">
        <v>19</v>
      </c>
      <c r="B18" s="13">
        <v>23</v>
      </c>
      <c r="C18" s="13">
        <v>23</v>
      </c>
      <c r="D18" s="14">
        <v>100</v>
      </c>
      <c r="E18" s="13">
        <v>67</v>
      </c>
      <c r="F18" s="13">
        <v>82</v>
      </c>
      <c r="G18" s="14">
        <v>81.709999999999994</v>
      </c>
    </row>
    <row r="19" spans="1:7" x14ac:dyDescent="0.2">
      <c r="A19" s="12" t="s">
        <v>43</v>
      </c>
      <c r="B19" s="13">
        <v>16</v>
      </c>
      <c r="C19" s="13">
        <v>18</v>
      </c>
      <c r="D19" s="14">
        <v>88.89</v>
      </c>
      <c r="E19" s="13">
        <v>63</v>
      </c>
      <c r="F19" s="13">
        <v>53</v>
      </c>
      <c r="G19" s="14">
        <v>118.87</v>
      </c>
    </row>
    <row r="20" spans="1:7" x14ac:dyDescent="0.2">
      <c r="A20" s="12" t="s">
        <v>30</v>
      </c>
      <c r="B20" s="13">
        <v>26</v>
      </c>
      <c r="C20" s="13">
        <v>19</v>
      </c>
      <c r="D20" s="14">
        <v>136.84</v>
      </c>
      <c r="E20" s="13">
        <v>43</v>
      </c>
      <c r="F20" s="13">
        <v>38</v>
      </c>
      <c r="G20" s="14">
        <v>113.16</v>
      </c>
    </row>
    <row r="21" spans="1:7" x14ac:dyDescent="0.2">
      <c r="A21" s="12" t="s">
        <v>29</v>
      </c>
      <c r="B21" s="13">
        <v>7</v>
      </c>
      <c r="C21" s="13">
        <v>2</v>
      </c>
      <c r="D21" s="14">
        <v>350</v>
      </c>
      <c r="E21" s="13">
        <v>34</v>
      </c>
      <c r="F21" s="13">
        <v>32</v>
      </c>
      <c r="G21" s="14">
        <v>106.25</v>
      </c>
    </row>
    <row r="22" spans="1:7" x14ac:dyDescent="0.2">
      <c r="A22" s="12" t="s">
        <v>22</v>
      </c>
      <c r="B22" s="13">
        <v>3</v>
      </c>
      <c r="C22" s="13">
        <f>7+2</f>
        <v>9</v>
      </c>
      <c r="D22" s="14">
        <v>42.86</v>
      </c>
      <c r="E22" s="13">
        <v>29</v>
      </c>
      <c r="F22" s="13">
        <f>45+2</f>
        <v>47</v>
      </c>
      <c r="G22" s="14">
        <v>64.44</v>
      </c>
    </row>
    <row r="23" spans="1:7" x14ac:dyDescent="0.2">
      <c r="A23" s="12" t="s">
        <v>31</v>
      </c>
      <c r="B23" s="13">
        <v>6</v>
      </c>
      <c r="C23" s="13">
        <v>2</v>
      </c>
      <c r="D23" s="14">
        <v>300</v>
      </c>
      <c r="E23" s="13">
        <v>25</v>
      </c>
      <c r="F23" s="13">
        <v>29</v>
      </c>
      <c r="G23" s="14">
        <v>86.21</v>
      </c>
    </row>
    <row r="24" spans="1:7" x14ac:dyDescent="0.2">
      <c r="A24" s="12" t="s">
        <v>23</v>
      </c>
      <c r="B24" s="13">
        <v>1</v>
      </c>
      <c r="C24" s="13">
        <v>11</v>
      </c>
      <c r="D24" s="14">
        <v>9.09</v>
      </c>
      <c r="E24" s="13">
        <v>22</v>
      </c>
      <c r="F24" s="13">
        <v>47</v>
      </c>
      <c r="G24" s="14">
        <v>46.81</v>
      </c>
    </row>
    <row r="25" spans="1:7" x14ac:dyDescent="0.2">
      <c r="A25" s="12" t="s">
        <v>37</v>
      </c>
      <c r="B25" s="13">
        <v>0</v>
      </c>
      <c r="C25" s="13">
        <v>7</v>
      </c>
      <c r="D25" s="14">
        <v>0</v>
      </c>
      <c r="E25" s="13">
        <v>22</v>
      </c>
      <c r="F25" s="13">
        <v>35</v>
      </c>
      <c r="G25" s="14">
        <v>62.86</v>
      </c>
    </row>
    <row r="26" spans="1:7" x14ac:dyDescent="0.2">
      <c r="A26" s="12" t="s">
        <v>38</v>
      </c>
      <c r="B26" s="13">
        <v>0</v>
      </c>
      <c r="C26" s="13">
        <v>4</v>
      </c>
      <c r="D26" s="14">
        <v>0</v>
      </c>
      <c r="E26" s="13">
        <v>17</v>
      </c>
      <c r="F26" s="13">
        <v>29</v>
      </c>
      <c r="G26" s="14">
        <v>58.62</v>
      </c>
    </row>
    <row r="27" spans="1:7" x14ac:dyDescent="0.2">
      <c r="A27" s="12" t="s">
        <v>28</v>
      </c>
      <c r="B27" s="13">
        <v>0</v>
      </c>
      <c r="C27" s="13">
        <v>0</v>
      </c>
      <c r="D27" s="14">
        <v>0</v>
      </c>
      <c r="E27" s="13">
        <v>17</v>
      </c>
      <c r="F27" s="13">
        <v>19</v>
      </c>
      <c r="G27" s="14">
        <v>89.47</v>
      </c>
    </row>
    <row r="28" spans="1:7" x14ac:dyDescent="0.2">
      <c r="A28" s="12" t="s">
        <v>24</v>
      </c>
      <c r="B28" s="13">
        <v>0</v>
      </c>
      <c r="C28" s="13">
        <v>3</v>
      </c>
      <c r="D28" s="14">
        <v>0</v>
      </c>
      <c r="E28" s="13">
        <v>16</v>
      </c>
      <c r="F28" s="13">
        <v>39</v>
      </c>
      <c r="G28" s="14">
        <v>41.03</v>
      </c>
    </row>
    <row r="29" spans="1:7" x14ac:dyDescent="0.2">
      <c r="A29" s="12" t="s">
        <v>48</v>
      </c>
      <c r="B29" s="13">
        <v>2</v>
      </c>
      <c r="C29" s="13">
        <v>1</v>
      </c>
      <c r="D29" s="14">
        <v>200</v>
      </c>
      <c r="E29" s="13">
        <v>13</v>
      </c>
      <c r="F29" s="13">
        <v>19</v>
      </c>
      <c r="G29" s="14">
        <v>68.42</v>
      </c>
    </row>
    <row r="30" spans="1:7" x14ac:dyDescent="0.2">
      <c r="A30" s="12" t="s">
        <v>32</v>
      </c>
      <c r="B30" s="13">
        <v>0</v>
      </c>
      <c r="C30" s="13">
        <v>3</v>
      </c>
      <c r="D30" s="14">
        <v>0</v>
      </c>
      <c r="E30" s="13">
        <v>10</v>
      </c>
      <c r="F30" s="13">
        <v>10</v>
      </c>
      <c r="G30" s="14">
        <v>100</v>
      </c>
    </row>
    <row r="31" spans="1:7" x14ac:dyDescent="0.2">
      <c r="A31" s="12" t="s">
        <v>33</v>
      </c>
      <c r="B31" s="13">
        <v>1</v>
      </c>
      <c r="C31" s="13">
        <v>3</v>
      </c>
      <c r="D31" s="14">
        <v>33.33</v>
      </c>
      <c r="E31" s="13">
        <v>10</v>
      </c>
      <c r="F31" s="13">
        <v>20</v>
      </c>
      <c r="G31" s="14">
        <v>50</v>
      </c>
    </row>
    <row r="32" spans="1:7" x14ac:dyDescent="0.2">
      <c r="A32" s="12" t="s">
        <v>36</v>
      </c>
      <c r="B32" s="13">
        <v>3</v>
      </c>
      <c r="C32" s="13">
        <v>14</v>
      </c>
      <c r="D32" s="14">
        <v>21.43</v>
      </c>
      <c r="E32" s="13">
        <v>10</v>
      </c>
      <c r="F32" s="13">
        <v>24</v>
      </c>
      <c r="G32" s="14">
        <v>41.67</v>
      </c>
    </row>
    <row r="33" spans="1:7" x14ac:dyDescent="0.2">
      <c r="A33" s="12" t="s">
        <v>39</v>
      </c>
      <c r="B33" s="13">
        <v>0</v>
      </c>
      <c r="C33" s="13">
        <v>0</v>
      </c>
      <c r="D33" s="14">
        <v>0</v>
      </c>
      <c r="E33" s="13">
        <v>9</v>
      </c>
      <c r="F33" s="13">
        <v>16</v>
      </c>
      <c r="G33" s="14">
        <v>56.25</v>
      </c>
    </row>
    <row r="34" spans="1:7" x14ac:dyDescent="0.2">
      <c r="A34" s="12" t="s">
        <v>25</v>
      </c>
      <c r="B34" s="13">
        <v>5</v>
      </c>
      <c r="C34" s="13">
        <v>0</v>
      </c>
      <c r="D34" s="14">
        <v>0</v>
      </c>
      <c r="E34" s="13">
        <v>9</v>
      </c>
      <c r="F34" s="13">
        <v>8</v>
      </c>
      <c r="G34" s="14">
        <v>112.5</v>
      </c>
    </row>
    <row r="35" spans="1:7" x14ac:dyDescent="0.2">
      <c r="A35" s="12" t="s">
        <v>35</v>
      </c>
      <c r="B35" s="13">
        <v>3</v>
      </c>
      <c r="C35" s="13">
        <v>4</v>
      </c>
      <c r="D35" s="14">
        <v>75</v>
      </c>
      <c r="E35" s="13">
        <v>7</v>
      </c>
      <c r="F35" s="13">
        <v>9</v>
      </c>
      <c r="G35" s="14">
        <v>77.78</v>
      </c>
    </row>
    <row r="36" spans="1:7" x14ac:dyDescent="0.2">
      <c r="A36" s="12" t="s">
        <v>26</v>
      </c>
      <c r="B36" s="13">
        <v>2</v>
      </c>
      <c r="C36" s="13">
        <v>0</v>
      </c>
      <c r="D36" s="14">
        <v>0</v>
      </c>
      <c r="E36" s="13">
        <v>7</v>
      </c>
      <c r="F36" s="13">
        <v>12</v>
      </c>
      <c r="G36" s="14">
        <v>58.33</v>
      </c>
    </row>
    <row r="37" spans="1:7" x14ac:dyDescent="0.2">
      <c r="A37" s="12" t="s">
        <v>40</v>
      </c>
      <c r="B37" s="13">
        <v>4</v>
      </c>
      <c r="C37" s="13">
        <v>5</v>
      </c>
      <c r="D37" s="14">
        <v>80</v>
      </c>
      <c r="E37" s="13">
        <v>4</v>
      </c>
      <c r="F37" s="13">
        <v>6</v>
      </c>
      <c r="G37" s="14">
        <v>66.67</v>
      </c>
    </row>
    <row r="38" spans="1:7" x14ac:dyDescent="0.2">
      <c r="A38" s="12" t="s">
        <v>34</v>
      </c>
      <c r="B38" s="13">
        <v>0</v>
      </c>
      <c r="C38" s="13">
        <v>2</v>
      </c>
      <c r="D38" s="14">
        <v>0</v>
      </c>
      <c r="E38" s="13">
        <v>3</v>
      </c>
      <c r="F38" s="13">
        <v>11</v>
      </c>
      <c r="G38" s="14">
        <v>27.27</v>
      </c>
    </row>
    <row r="39" spans="1:7" x14ac:dyDescent="0.2">
      <c r="A39" s="12" t="s">
        <v>41</v>
      </c>
      <c r="B39" s="13">
        <v>0</v>
      </c>
      <c r="C39" s="13">
        <v>0</v>
      </c>
      <c r="D39" s="14">
        <v>0</v>
      </c>
      <c r="E39" s="13">
        <v>2</v>
      </c>
      <c r="F39" s="13">
        <v>6</v>
      </c>
      <c r="G39" s="14">
        <v>33.33</v>
      </c>
    </row>
    <row r="40" spans="1:7" x14ac:dyDescent="0.2">
      <c r="A40" s="12" t="s">
        <v>27</v>
      </c>
      <c r="B40" s="13">
        <v>0</v>
      </c>
      <c r="C40" s="13">
        <v>0</v>
      </c>
      <c r="D40" s="14">
        <v>0</v>
      </c>
      <c r="E40" s="13">
        <v>1</v>
      </c>
      <c r="F40" s="13">
        <v>1</v>
      </c>
      <c r="G40" s="14">
        <v>100</v>
      </c>
    </row>
    <row r="42" spans="1:7" x14ac:dyDescent="0.2">
      <c r="A42" s="16" t="s">
        <v>42</v>
      </c>
      <c r="B42" s="17">
        <f>SUBTOTAL(109,B9:B40)</f>
        <v>1090</v>
      </c>
      <c r="C42" s="17">
        <f>SUBTOTAL(109,C9:C40)</f>
        <v>1270</v>
      </c>
      <c r="D42" s="18">
        <f>IFERROR(SUM(B1:B40)/SUM(C1:C40)*100, 0)</f>
        <v>85.826771653543304</v>
      </c>
      <c r="E42" s="17">
        <f>SUBTOTAL(109,E9:E40)</f>
        <v>4882</v>
      </c>
      <c r="F42" s="17">
        <f>SUBTOTAL(109,F9:F40)</f>
        <v>4575</v>
      </c>
      <c r="G42" s="18">
        <f>IFERROR(SUM(E1:E40)/SUM(F1:F40)*100, 0)</f>
        <v>106.7103825136612</v>
      </c>
    </row>
  </sheetData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2FD32-A702-4761-A803-CED87E831916}">
  <dimension ref="A1:G42"/>
  <sheetViews>
    <sheetView workbookViewId="0">
      <pane ySplit="8" topLeftCell="A12" activePane="bottomLeft" state="frozen"/>
      <selection pane="bottomLeft" activeCell="A6" sqref="A6"/>
    </sheetView>
  </sheetViews>
  <sheetFormatPr defaultColWidth="9.140625" defaultRowHeight="12.75" customHeight="1" x14ac:dyDescent="0.2"/>
  <cols>
    <col min="1" max="1" width="36.85546875" style="12" customWidth="1"/>
    <col min="2" max="2" width="9.42578125" style="12" customWidth="1"/>
    <col min="3" max="3" width="11.28515625" style="12" customWidth="1"/>
    <col min="4" max="4" width="9.28515625" style="12" customWidth="1"/>
    <col min="5" max="5" width="8.42578125" style="12" customWidth="1"/>
    <col min="6" max="6" width="11.42578125" style="12" customWidth="1"/>
    <col min="7" max="7" width="8.42578125" style="12" customWidth="1"/>
    <col min="8" max="16384" width="9.140625" style="12"/>
  </cols>
  <sheetData>
    <row r="1" spans="1:7" x14ac:dyDescent="0.2">
      <c r="A1" s="12" t="s">
        <v>0</v>
      </c>
    </row>
    <row r="2" spans="1:7" x14ac:dyDescent="0.2">
      <c r="A2" s="12" t="s">
        <v>1</v>
      </c>
    </row>
    <row r="3" spans="1:7" x14ac:dyDescent="0.2">
      <c r="A3" s="12" t="s">
        <v>66</v>
      </c>
    </row>
    <row r="4" spans="1:7" x14ac:dyDescent="0.2">
      <c r="A4" s="12" t="s">
        <v>67</v>
      </c>
    </row>
    <row r="5" spans="1:7" x14ac:dyDescent="0.2">
      <c r="A5" s="12" t="s">
        <v>4</v>
      </c>
    </row>
    <row r="6" spans="1:7" x14ac:dyDescent="0.2">
      <c r="A6" s="5" t="s">
        <v>68</v>
      </c>
    </row>
    <row r="7" spans="1:7" x14ac:dyDescent="0.2">
      <c r="B7" s="13"/>
      <c r="C7" s="13"/>
      <c r="D7" s="14"/>
      <c r="E7" s="13"/>
      <c r="F7" s="13"/>
      <c r="G7" s="14"/>
    </row>
    <row r="8" spans="1:7" ht="37.5" customHeight="1" x14ac:dyDescent="0.2">
      <c r="A8" s="15" t="s">
        <v>5</v>
      </c>
      <c r="B8" s="19" t="s">
        <v>6</v>
      </c>
      <c r="C8" s="19" t="s">
        <v>7</v>
      </c>
      <c r="D8" s="20" t="s">
        <v>8</v>
      </c>
      <c r="E8" s="19" t="s">
        <v>9</v>
      </c>
      <c r="F8" s="19" t="s">
        <v>10</v>
      </c>
      <c r="G8" s="20" t="s">
        <v>11</v>
      </c>
    </row>
    <row r="9" spans="1:7" x14ac:dyDescent="0.2">
      <c r="A9" s="12" t="s">
        <v>12</v>
      </c>
      <c r="B9" s="13">
        <v>644</v>
      </c>
      <c r="C9" s="13">
        <v>767</v>
      </c>
      <c r="D9" s="14">
        <v>83.96</v>
      </c>
      <c r="E9" s="13">
        <v>1920</v>
      </c>
      <c r="F9" s="13">
        <v>2042</v>
      </c>
      <c r="G9" s="14">
        <v>94.03</v>
      </c>
    </row>
    <row r="10" spans="1:7" x14ac:dyDescent="0.2">
      <c r="A10" s="12" t="s">
        <v>13</v>
      </c>
      <c r="B10" s="13">
        <v>392</v>
      </c>
      <c r="C10" s="13">
        <v>305</v>
      </c>
      <c r="D10" s="14">
        <v>128.52000000000001</v>
      </c>
      <c r="E10" s="13">
        <v>1386</v>
      </c>
      <c r="F10" s="13">
        <v>964</v>
      </c>
      <c r="G10" s="14">
        <v>143.78</v>
      </c>
    </row>
    <row r="11" spans="1:7" x14ac:dyDescent="0.2">
      <c r="A11" s="12" t="s">
        <v>18</v>
      </c>
      <c r="B11" s="13">
        <v>39</v>
      </c>
      <c r="C11" s="13">
        <v>90</v>
      </c>
      <c r="D11" s="14">
        <v>43.33</v>
      </c>
      <c r="E11" s="13">
        <v>805</v>
      </c>
      <c r="F11" s="13">
        <v>438</v>
      </c>
      <c r="G11" s="14">
        <v>183.79</v>
      </c>
    </row>
    <row r="12" spans="1:7" x14ac:dyDescent="0.2">
      <c r="A12" s="12" t="s">
        <v>17</v>
      </c>
      <c r="B12" s="13">
        <v>66</v>
      </c>
      <c r="C12" s="13">
        <v>136</v>
      </c>
      <c r="D12" s="14">
        <v>48.53</v>
      </c>
      <c r="E12" s="13">
        <v>683</v>
      </c>
      <c r="F12" s="13">
        <v>573</v>
      </c>
      <c r="G12" s="14">
        <v>119.2</v>
      </c>
    </row>
    <row r="13" spans="1:7" x14ac:dyDescent="0.2">
      <c r="A13" s="12" t="s">
        <v>16</v>
      </c>
      <c r="B13" s="13">
        <v>108</v>
      </c>
      <c r="C13" s="13">
        <v>59</v>
      </c>
      <c r="D13" s="14">
        <v>183.05</v>
      </c>
      <c r="E13" s="13">
        <v>515</v>
      </c>
      <c r="F13" s="13">
        <v>269</v>
      </c>
      <c r="G13" s="14">
        <v>191.45</v>
      </c>
    </row>
    <row r="14" spans="1:7" x14ac:dyDescent="0.2">
      <c r="A14" s="12" t="s">
        <v>14</v>
      </c>
      <c r="B14" s="13">
        <v>154</v>
      </c>
      <c r="C14" s="13">
        <v>184</v>
      </c>
      <c r="D14" s="14">
        <v>83.7</v>
      </c>
      <c r="E14" s="13">
        <v>505</v>
      </c>
      <c r="F14" s="13">
        <v>473</v>
      </c>
      <c r="G14" s="14">
        <v>106.77</v>
      </c>
    </row>
    <row r="15" spans="1:7" x14ac:dyDescent="0.2">
      <c r="A15" s="12" t="s">
        <v>15</v>
      </c>
      <c r="B15" s="13">
        <v>101</v>
      </c>
      <c r="C15" s="13">
        <v>118</v>
      </c>
      <c r="D15" s="14">
        <v>85.59</v>
      </c>
      <c r="E15" s="13">
        <v>389</v>
      </c>
      <c r="F15" s="13">
        <v>411</v>
      </c>
      <c r="G15" s="14">
        <v>94.65</v>
      </c>
    </row>
    <row r="16" spans="1:7" x14ac:dyDescent="0.2">
      <c r="A16" s="12" t="s">
        <v>20</v>
      </c>
      <c r="B16" s="13">
        <v>91</v>
      </c>
      <c r="C16" s="13">
        <v>178</v>
      </c>
      <c r="D16" s="14">
        <v>51.12</v>
      </c>
      <c r="E16" s="13">
        <v>343</v>
      </c>
      <c r="F16" s="13">
        <v>405</v>
      </c>
      <c r="G16" s="14">
        <v>84.69</v>
      </c>
    </row>
    <row r="17" spans="1:7" x14ac:dyDescent="0.2">
      <c r="A17" s="12" t="s">
        <v>21</v>
      </c>
      <c r="B17" s="13">
        <v>5</v>
      </c>
      <c r="C17" s="13">
        <v>89</v>
      </c>
      <c r="D17" s="14">
        <v>5.62</v>
      </c>
      <c r="E17" s="13">
        <v>99</v>
      </c>
      <c r="F17" s="13">
        <v>459</v>
      </c>
      <c r="G17" s="14">
        <v>21.57</v>
      </c>
    </row>
    <row r="18" spans="1:7" x14ac:dyDescent="0.2">
      <c r="A18" s="12" t="s">
        <v>19</v>
      </c>
      <c r="B18" s="13">
        <v>25</v>
      </c>
      <c r="C18" s="13">
        <v>14</v>
      </c>
      <c r="D18" s="14">
        <v>178.57</v>
      </c>
      <c r="E18" s="13">
        <v>82</v>
      </c>
      <c r="F18" s="13">
        <v>67</v>
      </c>
      <c r="G18" s="14">
        <v>122.39</v>
      </c>
    </row>
    <row r="19" spans="1:7" x14ac:dyDescent="0.2">
      <c r="A19" s="12" t="s">
        <v>43</v>
      </c>
      <c r="B19" s="13">
        <v>15</v>
      </c>
      <c r="C19" s="13">
        <v>18</v>
      </c>
      <c r="D19" s="14">
        <v>83.33</v>
      </c>
      <c r="E19" s="13">
        <v>55</v>
      </c>
      <c r="F19" s="13">
        <v>72</v>
      </c>
      <c r="G19" s="14">
        <v>76.39</v>
      </c>
    </row>
    <row r="20" spans="1:7" x14ac:dyDescent="0.2">
      <c r="A20" s="12" t="s">
        <v>30</v>
      </c>
      <c r="B20" s="13">
        <v>13</v>
      </c>
      <c r="C20" s="13">
        <v>22</v>
      </c>
      <c r="D20" s="14">
        <v>59.09</v>
      </c>
      <c r="E20" s="13">
        <v>35</v>
      </c>
      <c r="F20" s="13">
        <v>53</v>
      </c>
      <c r="G20" s="14">
        <v>66.040000000000006</v>
      </c>
    </row>
    <row r="21" spans="1:7" x14ac:dyDescent="0.2">
      <c r="A21" s="12" t="s">
        <v>22</v>
      </c>
      <c r="B21" s="13">
        <v>6</v>
      </c>
      <c r="C21" s="13">
        <f>5+3</f>
        <v>8</v>
      </c>
      <c r="D21" s="14">
        <v>120</v>
      </c>
      <c r="E21" s="13">
        <v>34</v>
      </c>
      <c r="F21" s="13">
        <f>61+3</f>
        <v>64</v>
      </c>
      <c r="G21" s="14">
        <v>55.74</v>
      </c>
    </row>
    <row r="22" spans="1:7" x14ac:dyDescent="0.2">
      <c r="A22" s="12" t="s">
        <v>23</v>
      </c>
      <c r="B22" s="13">
        <v>0</v>
      </c>
      <c r="C22" s="13">
        <v>17</v>
      </c>
      <c r="D22" s="14">
        <v>0</v>
      </c>
      <c r="E22" s="13">
        <v>32</v>
      </c>
      <c r="F22" s="13">
        <v>51</v>
      </c>
      <c r="G22" s="14">
        <v>62.75</v>
      </c>
    </row>
    <row r="23" spans="1:7" x14ac:dyDescent="0.2">
      <c r="A23" s="12" t="s">
        <v>31</v>
      </c>
      <c r="B23" s="13">
        <v>7</v>
      </c>
      <c r="C23" s="13">
        <v>14</v>
      </c>
      <c r="D23" s="14">
        <v>50</v>
      </c>
      <c r="E23" s="13">
        <v>31</v>
      </c>
      <c r="F23" s="13">
        <v>42</v>
      </c>
      <c r="G23" s="14">
        <v>73.81</v>
      </c>
    </row>
    <row r="24" spans="1:7" x14ac:dyDescent="0.2">
      <c r="A24" s="12" t="s">
        <v>29</v>
      </c>
      <c r="B24" s="13">
        <v>0</v>
      </c>
      <c r="C24" s="13">
        <v>5</v>
      </c>
      <c r="D24" s="14">
        <v>0</v>
      </c>
      <c r="E24" s="13">
        <v>30</v>
      </c>
      <c r="F24" s="13">
        <v>37</v>
      </c>
      <c r="G24" s="14">
        <v>81.08</v>
      </c>
    </row>
    <row r="25" spans="1:7" x14ac:dyDescent="0.2">
      <c r="A25" s="12" t="s">
        <v>37</v>
      </c>
      <c r="B25" s="13">
        <v>3</v>
      </c>
      <c r="C25" s="13">
        <v>0</v>
      </c>
      <c r="D25" s="14">
        <v>0</v>
      </c>
      <c r="E25" s="13">
        <v>27</v>
      </c>
      <c r="F25" s="13">
        <v>28</v>
      </c>
      <c r="G25" s="14">
        <v>96.43</v>
      </c>
    </row>
    <row r="26" spans="1:7" x14ac:dyDescent="0.2">
      <c r="A26" s="12" t="s">
        <v>36</v>
      </c>
      <c r="B26" s="13">
        <v>15</v>
      </c>
      <c r="C26" s="13">
        <v>7</v>
      </c>
      <c r="D26" s="14">
        <v>214.29</v>
      </c>
      <c r="E26" s="13">
        <v>22</v>
      </c>
      <c r="F26" s="13">
        <v>11</v>
      </c>
      <c r="G26" s="14">
        <v>200</v>
      </c>
    </row>
    <row r="27" spans="1:7" x14ac:dyDescent="0.2">
      <c r="A27" s="12" t="s">
        <v>39</v>
      </c>
      <c r="B27" s="13">
        <v>5</v>
      </c>
      <c r="C27" s="13">
        <v>3</v>
      </c>
      <c r="D27" s="14">
        <v>166.67</v>
      </c>
      <c r="E27" s="13">
        <v>21</v>
      </c>
      <c r="F27" s="13">
        <v>19</v>
      </c>
      <c r="G27" s="14">
        <v>110.53</v>
      </c>
    </row>
    <row r="28" spans="1:7" x14ac:dyDescent="0.2">
      <c r="A28" s="12" t="s">
        <v>24</v>
      </c>
      <c r="B28" s="13">
        <v>4</v>
      </c>
      <c r="C28" s="13">
        <v>4</v>
      </c>
      <c r="D28" s="14">
        <v>100</v>
      </c>
      <c r="E28" s="13">
        <v>19</v>
      </c>
      <c r="F28" s="13">
        <v>38</v>
      </c>
      <c r="G28" s="14">
        <v>50</v>
      </c>
    </row>
    <row r="29" spans="1:7" x14ac:dyDescent="0.2">
      <c r="A29" s="12" t="s">
        <v>25</v>
      </c>
      <c r="B29" s="13">
        <v>3</v>
      </c>
      <c r="C29" s="13">
        <v>0</v>
      </c>
      <c r="D29" s="14">
        <v>0</v>
      </c>
      <c r="E29" s="13">
        <v>19</v>
      </c>
      <c r="F29" s="13">
        <v>9</v>
      </c>
      <c r="G29" s="14">
        <v>211.11</v>
      </c>
    </row>
    <row r="30" spans="1:7" x14ac:dyDescent="0.2">
      <c r="A30" s="12" t="s">
        <v>35</v>
      </c>
      <c r="B30" s="13">
        <v>2</v>
      </c>
      <c r="C30" s="13">
        <v>5</v>
      </c>
      <c r="D30" s="14">
        <v>40</v>
      </c>
      <c r="E30" s="13">
        <v>14</v>
      </c>
      <c r="F30" s="13">
        <v>10</v>
      </c>
      <c r="G30" s="14">
        <v>140</v>
      </c>
    </row>
    <row r="31" spans="1:7" x14ac:dyDescent="0.2">
      <c r="A31" s="12" t="s">
        <v>38</v>
      </c>
      <c r="B31" s="13">
        <v>0</v>
      </c>
      <c r="C31" s="13">
        <v>2</v>
      </c>
      <c r="D31" s="14">
        <v>0</v>
      </c>
      <c r="E31" s="13">
        <v>13</v>
      </c>
      <c r="F31" s="13">
        <v>28</v>
      </c>
      <c r="G31" s="14">
        <v>46.43</v>
      </c>
    </row>
    <row r="32" spans="1:7" x14ac:dyDescent="0.2">
      <c r="A32" s="12" t="s">
        <v>28</v>
      </c>
      <c r="B32" s="13">
        <v>0</v>
      </c>
      <c r="C32" s="13">
        <v>0</v>
      </c>
      <c r="D32" s="14">
        <v>0</v>
      </c>
      <c r="E32" s="13">
        <v>13</v>
      </c>
      <c r="F32" s="13">
        <v>20</v>
      </c>
      <c r="G32" s="14">
        <v>65</v>
      </c>
    </row>
    <row r="33" spans="1:7" x14ac:dyDescent="0.2">
      <c r="A33" s="12" t="s">
        <v>33</v>
      </c>
      <c r="B33" s="13">
        <v>0</v>
      </c>
      <c r="C33" s="13">
        <v>1</v>
      </c>
      <c r="D33" s="14">
        <v>0</v>
      </c>
      <c r="E33" s="13">
        <v>10</v>
      </c>
      <c r="F33" s="13">
        <v>9</v>
      </c>
      <c r="G33" s="14">
        <v>111.11</v>
      </c>
    </row>
    <row r="34" spans="1:7" x14ac:dyDescent="0.2">
      <c r="A34" s="12" t="s">
        <v>27</v>
      </c>
      <c r="B34" s="13">
        <v>0</v>
      </c>
      <c r="C34" s="13">
        <v>0</v>
      </c>
      <c r="D34" s="14">
        <v>0</v>
      </c>
      <c r="E34" s="13">
        <v>10</v>
      </c>
      <c r="F34" s="13">
        <v>10</v>
      </c>
      <c r="G34" s="14">
        <v>100</v>
      </c>
    </row>
    <row r="35" spans="1:7" x14ac:dyDescent="0.2">
      <c r="A35" s="12" t="s">
        <v>32</v>
      </c>
      <c r="B35" s="13">
        <v>0</v>
      </c>
      <c r="C35" s="13">
        <v>10</v>
      </c>
      <c r="D35" s="14">
        <v>0</v>
      </c>
      <c r="E35" s="13">
        <v>8</v>
      </c>
      <c r="F35" s="13">
        <v>22</v>
      </c>
      <c r="G35" s="14">
        <v>36.36</v>
      </c>
    </row>
    <row r="36" spans="1:7" x14ac:dyDescent="0.2">
      <c r="A36" s="12" t="s">
        <v>48</v>
      </c>
      <c r="B36" s="13">
        <v>0</v>
      </c>
      <c r="C36" s="13">
        <v>0</v>
      </c>
      <c r="D36" s="14">
        <v>0</v>
      </c>
      <c r="E36" s="13">
        <v>7</v>
      </c>
      <c r="F36" s="13">
        <v>20</v>
      </c>
      <c r="G36" s="14">
        <v>35</v>
      </c>
    </row>
    <row r="37" spans="1:7" x14ac:dyDescent="0.2">
      <c r="A37" s="12" t="s">
        <v>34</v>
      </c>
      <c r="B37" s="13">
        <v>1</v>
      </c>
      <c r="C37" s="13">
        <v>20</v>
      </c>
      <c r="D37" s="14">
        <v>5</v>
      </c>
      <c r="E37" s="13">
        <v>6</v>
      </c>
      <c r="F37" s="13">
        <v>28</v>
      </c>
      <c r="G37" s="14">
        <v>21.43</v>
      </c>
    </row>
    <row r="38" spans="1:7" x14ac:dyDescent="0.2">
      <c r="A38" s="12" t="s">
        <v>26</v>
      </c>
      <c r="B38" s="13">
        <v>0</v>
      </c>
      <c r="C38" s="13">
        <v>0</v>
      </c>
      <c r="D38" s="14">
        <v>0</v>
      </c>
      <c r="E38" s="13">
        <v>5</v>
      </c>
      <c r="F38" s="13">
        <v>12</v>
      </c>
      <c r="G38" s="14">
        <v>41.67</v>
      </c>
    </row>
    <row r="39" spans="1:7" x14ac:dyDescent="0.2">
      <c r="A39" s="12" t="s">
        <v>41</v>
      </c>
      <c r="B39" s="13">
        <v>0</v>
      </c>
      <c r="C39" s="13">
        <v>0</v>
      </c>
      <c r="D39" s="14">
        <v>0</v>
      </c>
      <c r="E39" s="13">
        <v>2</v>
      </c>
      <c r="F39" s="13">
        <v>2</v>
      </c>
      <c r="G39" s="14">
        <v>100</v>
      </c>
    </row>
    <row r="40" spans="1:7" x14ac:dyDescent="0.2">
      <c r="A40" s="12" t="s">
        <v>40</v>
      </c>
      <c r="B40" s="13">
        <v>0</v>
      </c>
      <c r="C40" s="13">
        <v>0</v>
      </c>
      <c r="D40" s="14">
        <v>0</v>
      </c>
      <c r="E40" s="13">
        <v>0</v>
      </c>
      <c r="F40" s="13">
        <v>3</v>
      </c>
      <c r="G40" s="14">
        <v>0</v>
      </c>
    </row>
    <row r="42" spans="1:7" x14ac:dyDescent="0.2">
      <c r="A42" s="16" t="s">
        <v>42</v>
      </c>
      <c r="B42" s="17">
        <f>SUBTOTAL(109,B9:B40)</f>
        <v>1699</v>
      </c>
      <c r="C42" s="17">
        <f>SUBTOTAL(109,C9:C40)</f>
        <v>2076</v>
      </c>
      <c r="D42" s="18">
        <f>IFERROR(SUM(B1:B40)/SUM(C1:C40)*100, 0)</f>
        <v>81.840077071290935</v>
      </c>
      <c r="E42" s="17">
        <f>SUBTOTAL(109,E9:E40)</f>
        <v>7140</v>
      </c>
      <c r="F42" s="17">
        <f>SUBTOTAL(109,F9:F40)</f>
        <v>6689</v>
      </c>
      <c r="G42" s="18">
        <f>IFERROR(SUM(E1:E40)/SUM(F1:F40)*100, 0)</f>
        <v>106.74241291672897</v>
      </c>
    </row>
  </sheetData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9F761-88C3-4D8D-BBBE-1D04826FBBF3}">
  <dimension ref="A1:G42"/>
  <sheetViews>
    <sheetView workbookViewId="0">
      <pane ySplit="8" topLeftCell="A9" activePane="bottomLeft" state="frozen"/>
      <selection pane="bottomLeft" activeCell="A8" sqref="A8"/>
    </sheetView>
  </sheetViews>
  <sheetFormatPr defaultColWidth="9.140625" defaultRowHeight="12.75" customHeight="1" x14ac:dyDescent="0.2"/>
  <cols>
    <col min="1" max="1" width="38.85546875" style="12" customWidth="1"/>
    <col min="2" max="2" width="8.7109375" style="12" customWidth="1"/>
    <col min="3" max="3" width="11" style="12" customWidth="1"/>
    <col min="4" max="4" width="9.85546875" style="12" customWidth="1"/>
    <col min="5" max="5" width="8.42578125" style="12" customWidth="1"/>
    <col min="6" max="6" width="11" style="12" customWidth="1"/>
    <col min="7" max="7" width="10.28515625" style="12" customWidth="1"/>
    <col min="8" max="16384" width="9.140625" style="12"/>
  </cols>
  <sheetData>
    <row r="1" spans="1:7" x14ac:dyDescent="0.2">
      <c r="A1" s="12" t="s">
        <v>0</v>
      </c>
    </row>
    <row r="2" spans="1:7" x14ac:dyDescent="0.2">
      <c r="A2" s="12" t="s">
        <v>1</v>
      </c>
    </row>
    <row r="3" spans="1:7" x14ac:dyDescent="0.2">
      <c r="A3" s="12" t="s">
        <v>69</v>
      </c>
    </row>
    <row r="4" spans="1:7" x14ac:dyDescent="0.2">
      <c r="A4" s="12" t="s">
        <v>70</v>
      </c>
    </row>
    <row r="5" spans="1:7" x14ac:dyDescent="0.2">
      <c r="A5" s="12" t="s">
        <v>4</v>
      </c>
    </row>
    <row r="6" spans="1:7" x14ac:dyDescent="0.2">
      <c r="A6" s="5" t="s">
        <v>71</v>
      </c>
    </row>
    <row r="7" spans="1:7" x14ac:dyDescent="0.2">
      <c r="B7" s="13"/>
      <c r="C7" s="13"/>
      <c r="D7" s="14"/>
      <c r="E7" s="13"/>
      <c r="F7" s="13"/>
      <c r="G7" s="14"/>
    </row>
    <row r="8" spans="1:7" ht="43.5" customHeight="1" x14ac:dyDescent="0.2">
      <c r="A8" s="15" t="s">
        <v>5</v>
      </c>
      <c r="B8" s="19" t="s">
        <v>6</v>
      </c>
      <c r="C8" s="19" t="s">
        <v>7</v>
      </c>
      <c r="D8" s="20" t="s">
        <v>8</v>
      </c>
      <c r="E8" s="19" t="s">
        <v>9</v>
      </c>
      <c r="F8" s="19" t="s">
        <v>10</v>
      </c>
      <c r="G8" s="20" t="s">
        <v>11</v>
      </c>
    </row>
    <row r="9" spans="1:7" x14ac:dyDescent="0.2">
      <c r="A9" s="12" t="s">
        <v>12</v>
      </c>
      <c r="B9" s="13">
        <v>294</v>
      </c>
      <c r="C9" s="13">
        <v>378</v>
      </c>
      <c r="D9" s="14">
        <v>77.78</v>
      </c>
      <c r="E9" s="13">
        <v>1461</v>
      </c>
      <c r="F9" s="13">
        <v>1545</v>
      </c>
      <c r="G9" s="14">
        <v>94.56</v>
      </c>
    </row>
    <row r="10" spans="1:7" x14ac:dyDescent="0.2">
      <c r="A10" s="12" t="s">
        <v>13</v>
      </c>
      <c r="B10" s="13">
        <v>259</v>
      </c>
      <c r="C10" s="13">
        <v>221</v>
      </c>
      <c r="D10" s="14">
        <v>117.19</v>
      </c>
      <c r="E10" s="13">
        <v>910</v>
      </c>
      <c r="F10" s="13">
        <v>1135</v>
      </c>
      <c r="G10" s="14">
        <v>80.180000000000007</v>
      </c>
    </row>
    <row r="11" spans="1:7" x14ac:dyDescent="0.2">
      <c r="A11" s="12" t="s">
        <v>17</v>
      </c>
      <c r="B11" s="13">
        <v>112</v>
      </c>
      <c r="C11" s="13">
        <v>229</v>
      </c>
      <c r="D11" s="14">
        <v>48.91</v>
      </c>
      <c r="E11" s="13">
        <v>372</v>
      </c>
      <c r="F11" s="13">
        <v>1158</v>
      </c>
      <c r="G11" s="14">
        <v>32.119999999999997</v>
      </c>
    </row>
    <row r="12" spans="1:7" x14ac:dyDescent="0.2">
      <c r="A12" s="12" t="s">
        <v>14</v>
      </c>
      <c r="B12" s="13">
        <v>29</v>
      </c>
      <c r="C12" s="13">
        <v>120</v>
      </c>
      <c r="D12" s="14">
        <v>24.17</v>
      </c>
      <c r="E12" s="13">
        <v>298</v>
      </c>
      <c r="F12" s="13">
        <v>470</v>
      </c>
      <c r="G12" s="14">
        <v>63.4</v>
      </c>
    </row>
    <row r="13" spans="1:7" x14ac:dyDescent="0.2">
      <c r="A13" s="12" t="s">
        <v>15</v>
      </c>
      <c r="B13" s="13">
        <v>32</v>
      </c>
      <c r="C13" s="13">
        <v>114</v>
      </c>
      <c r="D13" s="14">
        <v>28.07</v>
      </c>
      <c r="E13" s="13">
        <v>241</v>
      </c>
      <c r="F13" s="13">
        <v>356</v>
      </c>
      <c r="G13" s="14">
        <v>67.7</v>
      </c>
    </row>
    <row r="14" spans="1:7" x14ac:dyDescent="0.2">
      <c r="A14" s="12" t="s">
        <v>18</v>
      </c>
      <c r="B14" s="13">
        <v>18</v>
      </c>
      <c r="C14" s="13">
        <v>53</v>
      </c>
      <c r="D14" s="14">
        <v>33.96</v>
      </c>
      <c r="E14" s="13">
        <v>187</v>
      </c>
      <c r="F14" s="13">
        <v>632</v>
      </c>
      <c r="G14" s="14">
        <v>29.59</v>
      </c>
    </row>
    <row r="15" spans="1:7" x14ac:dyDescent="0.2">
      <c r="A15" s="12" t="s">
        <v>16</v>
      </c>
      <c r="B15" s="13">
        <v>25</v>
      </c>
      <c r="C15" s="13">
        <v>63</v>
      </c>
      <c r="D15" s="14">
        <v>39.68</v>
      </c>
      <c r="E15" s="13">
        <v>167</v>
      </c>
      <c r="F15" s="13">
        <v>230</v>
      </c>
      <c r="G15" s="14">
        <v>72.61</v>
      </c>
    </row>
    <row r="16" spans="1:7" x14ac:dyDescent="0.2">
      <c r="A16" s="12" t="s">
        <v>21</v>
      </c>
      <c r="B16" s="13">
        <v>0</v>
      </c>
      <c r="C16" s="13">
        <v>93</v>
      </c>
      <c r="D16" s="14">
        <v>0</v>
      </c>
      <c r="E16" s="13">
        <v>82</v>
      </c>
      <c r="F16" s="13">
        <v>458</v>
      </c>
      <c r="G16" s="14">
        <v>17.899999999999999</v>
      </c>
    </row>
    <row r="17" spans="1:7" x14ac:dyDescent="0.2">
      <c r="A17" s="12" t="s">
        <v>20</v>
      </c>
      <c r="B17" s="13">
        <v>19</v>
      </c>
      <c r="C17" s="13">
        <v>134</v>
      </c>
      <c r="D17" s="14">
        <v>14.18</v>
      </c>
      <c r="E17" s="13">
        <v>75</v>
      </c>
      <c r="F17" s="13">
        <v>392</v>
      </c>
      <c r="G17" s="14">
        <v>19.13</v>
      </c>
    </row>
    <row r="18" spans="1:7" x14ac:dyDescent="0.2">
      <c r="A18" s="12" t="s">
        <v>55</v>
      </c>
      <c r="B18" s="13">
        <v>21</v>
      </c>
      <c r="C18" s="13">
        <v>26</v>
      </c>
      <c r="D18" s="14">
        <v>80.77</v>
      </c>
      <c r="E18" s="13">
        <v>54</v>
      </c>
      <c r="F18" s="13">
        <v>88</v>
      </c>
      <c r="G18" s="14">
        <v>61.36</v>
      </c>
    </row>
    <row r="19" spans="1:7" x14ac:dyDescent="0.2">
      <c r="A19" s="12" t="s">
        <v>19</v>
      </c>
      <c r="B19" s="13">
        <v>13</v>
      </c>
      <c r="C19" s="13">
        <v>11</v>
      </c>
      <c r="D19" s="14">
        <v>118.18</v>
      </c>
      <c r="E19" s="13">
        <v>44</v>
      </c>
      <c r="F19" s="13">
        <v>72</v>
      </c>
      <c r="G19" s="14">
        <v>61.11</v>
      </c>
    </row>
    <row r="20" spans="1:7" x14ac:dyDescent="0.2">
      <c r="A20" s="12" t="s">
        <v>29</v>
      </c>
      <c r="B20" s="13">
        <v>0</v>
      </c>
      <c r="C20" s="13">
        <v>2</v>
      </c>
      <c r="D20" s="14">
        <v>0</v>
      </c>
      <c r="E20" s="13">
        <v>32</v>
      </c>
      <c r="F20" s="13">
        <v>23</v>
      </c>
      <c r="G20" s="14">
        <v>139.13</v>
      </c>
    </row>
    <row r="21" spans="1:7" x14ac:dyDescent="0.2">
      <c r="A21" s="12" t="s">
        <v>36</v>
      </c>
      <c r="B21" s="13">
        <v>5</v>
      </c>
      <c r="C21" s="13">
        <v>18</v>
      </c>
      <c r="D21" s="14">
        <v>27.78</v>
      </c>
      <c r="E21" s="13">
        <v>27</v>
      </c>
      <c r="F21" s="13">
        <v>23</v>
      </c>
      <c r="G21" s="14">
        <v>117.39</v>
      </c>
    </row>
    <row r="22" spans="1:7" x14ac:dyDescent="0.2">
      <c r="A22" s="12" t="s">
        <v>31</v>
      </c>
      <c r="B22" s="13">
        <v>0</v>
      </c>
      <c r="C22" s="13">
        <v>3</v>
      </c>
      <c r="D22" s="14">
        <v>0</v>
      </c>
      <c r="E22" s="13">
        <v>24</v>
      </c>
      <c r="F22" s="13">
        <v>35</v>
      </c>
      <c r="G22" s="14">
        <v>68.569999999999993</v>
      </c>
    </row>
    <row r="23" spans="1:7" x14ac:dyDescent="0.2">
      <c r="A23" s="12" t="s">
        <v>23</v>
      </c>
      <c r="B23" s="13">
        <v>3</v>
      </c>
      <c r="C23" s="13">
        <v>8</v>
      </c>
      <c r="D23" s="14">
        <v>37.5</v>
      </c>
      <c r="E23" s="13">
        <v>23</v>
      </c>
      <c r="F23" s="13">
        <v>63</v>
      </c>
      <c r="G23" s="14">
        <v>36.51</v>
      </c>
    </row>
    <row r="24" spans="1:7" x14ac:dyDescent="0.2">
      <c r="A24" s="12" t="s">
        <v>37</v>
      </c>
      <c r="B24" s="13">
        <v>0</v>
      </c>
      <c r="C24" s="13">
        <v>3</v>
      </c>
      <c r="D24" s="14">
        <v>0</v>
      </c>
      <c r="E24" s="13">
        <v>23</v>
      </c>
      <c r="F24" s="13">
        <v>33</v>
      </c>
      <c r="G24" s="14">
        <v>69.7</v>
      </c>
    </row>
    <row r="25" spans="1:7" x14ac:dyDescent="0.2">
      <c r="A25" s="12" t="s">
        <v>30</v>
      </c>
      <c r="B25" s="13">
        <v>6</v>
      </c>
      <c r="C25" s="13">
        <v>2</v>
      </c>
      <c r="D25" s="14">
        <v>300</v>
      </c>
      <c r="E25" s="13">
        <v>21</v>
      </c>
      <c r="F25" s="13">
        <v>19</v>
      </c>
      <c r="G25" s="14">
        <v>110.53</v>
      </c>
    </row>
    <row r="26" spans="1:7" x14ac:dyDescent="0.2">
      <c r="A26" s="12" t="s">
        <v>39</v>
      </c>
      <c r="B26" s="13">
        <v>0</v>
      </c>
      <c r="C26" s="13">
        <v>4</v>
      </c>
      <c r="D26" s="14">
        <v>0</v>
      </c>
      <c r="E26" s="13">
        <v>15</v>
      </c>
      <c r="F26" s="13">
        <v>19</v>
      </c>
      <c r="G26" s="14">
        <v>78.95</v>
      </c>
    </row>
    <row r="27" spans="1:7" x14ac:dyDescent="0.2">
      <c r="A27" s="12" t="s">
        <v>24</v>
      </c>
      <c r="B27" s="13">
        <v>3</v>
      </c>
      <c r="C27" s="13">
        <v>6</v>
      </c>
      <c r="D27" s="14">
        <v>50</v>
      </c>
      <c r="E27" s="13">
        <v>15</v>
      </c>
      <c r="F27" s="13">
        <v>42</v>
      </c>
      <c r="G27" s="14">
        <v>35.71</v>
      </c>
    </row>
    <row r="28" spans="1:7" x14ac:dyDescent="0.2">
      <c r="A28" s="12" t="s">
        <v>28</v>
      </c>
      <c r="B28" s="13">
        <v>1</v>
      </c>
      <c r="C28" s="13">
        <v>4</v>
      </c>
      <c r="D28" s="14">
        <v>25</v>
      </c>
      <c r="E28" s="13">
        <v>14</v>
      </c>
      <c r="F28" s="13">
        <v>30</v>
      </c>
      <c r="G28" s="14">
        <v>46.67</v>
      </c>
    </row>
    <row r="29" spans="1:7" x14ac:dyDescent="0.2">
      <c r="A29" s="12" t="s">
        <v>32</v>
      </c>
      <c r="B29" s="13">
        <v>0</v>
      </c>
      <c r="C29" s="13">
        <v>2</v>
      </c>
      <c r="D29" s="14">
        <v>0</v>
      </c>
      <c r="E29" s="13">
        <v>13</v>
      </c>
      <c r="F29" s="13">
        <v>17</v>
      </c>
      <c r="G29" s="14">
        <v>76.47</v>
      </c>
    </row>
    <row r="30" spans="1:7" x14ac:dyDescent="0.2">
      <c r="A30" s="12" t="s">
        <v>22</v>
      </c>
      <c r="B30" s="13">
        <v>0</v>
      </c>
      <c r="C30" s="13">
        <v>15</v>
      </c>
      <c r="D30" s="14">
        <v>0</v>
      </c>
      <c r="E30" s="13">
        <v>12</v>
      </c>
      <c r="F30" s="13">
        <v>63</v>
      </c>
      <c r="G30" s="14">
        <v>19.05</v>
      </c>
    </row>
    <row r="31" spans="1:7" x14ac:dyDescent="0.2">
      <c r="A31" s="12" t="s">
        <v>25</v>
      </c>
      <c r="B31" s="13">
        <v>1</v>
      </c>
      <c r="C31" s="13">
        <v>0</v>
      </c>
      <c r="D31" s="14">
        <v>0</v>
      </c>
      <c r="E31" s="13">
        <v>12</v>
      </c>
      <c r="F31" s="13">
        <v>7</v>
      </c>
      <c r="G31" s="14">
        <v>171.43</v>
      </c>
    </row>
    <row r="32" spans="1:7" x14ac:dyDescent="0.2">
      <c r="A32" s="12" t="s">
        <v>38</v>
      </c>
      <c r="B32" s="13">
        <v>0</v>
      </c>
      <c r="C32" s="13">
        <v>0</v>
      </c>
      <c r="D32" s="14">
        <v>0</v>
      </c>
      <c r="E32" s="13">
        <v>11</v>
      </c>
      <c r="F32" s="13">
        <v>16</v>
      </c>
      <c r="G32" s="14">
        <v>68.75</v>
      </c>
    </row>
    <row r="33" spans="1:7" x14ac:dyDescent="0.2">
      <c r="A33" s="12" t="s">
        <v>33</v>
      </c>
      <c r="B33" s="13">
        <v>1</v>
      </c>
      <c r="C33" s="13">
        <v>3</v>
      </c>
      <c r="D33" s="14">
        <v>33.33</v>
      </c>
      <c r="E33" s="13">
        <v>10</v>
      </c>
      <c r="F33" s="13">
        <v>8</v>
      </c>
      <c r="G33" s="14">
        <v>125</v>
      </c>
    </row>
    <row r="34" spans="1:7" x14ac:dyDescent="0.2">
      <c r="A34" s="12" t="s">
        <v>26</v>
      </c>
      <c r="B34" s="13">
        <v>3</v>
      </c>
      <c r="C34" s="13">
        <v>3</v>
      </c>
      <c r="D34" s="14">
        <v>100</v>
      </c>
      <c r="E34" s="13">
        <v>9</v>
      </c>
      <c r="F34" s="13">
        <v>8</v>
      </c>
      <c r="G34" s="14">
        <v>112.5</v>
      </c>
    </row>
    <row r="35" spans="1:7" x14ac:dyDescent="0.2">
      <c r="A35" s="12" t="s">
        <v>48</v>
      </c>
      <c r="B35" s="13">
        <v>0</v>
      </c>
      <c r="C35" s="13">
        <v>0</v>
      </c>
      <c r="D35" s="14">
        <v>0</v>
      </c>
      <c r="E35" s="13">
        <v>7</v>
      </c>
      <c r="F35" s="13">
        <v>14</v>
      </c>
      <c r="G35" s="14">
        <v>50</v>
      </c>
    </row>
    <row r="36" spans="1:7" x14ac:dyDescent="0.2">
      <c r="A36" s="12" t="s">
        <v>34</v>
      </c>
      <c r="B36" s="13">
        <v>0</v>
      </c>
      <c r="C36" s="13">
        <v>2</v>
      </c>
      <c r="D36" s="14">
        <v>0</v>
      </c>
      <c r="E36" s="13">
        <v>7</v>
      </c>
      <c r="F36" s="13">
        <v>13</v>
      </c>
      <c r="G36" s="14">
        <v>53.85</v>
      </c>
    </row>
    <row r="37" spans="1:7" x14ac:dyDescent="0.2">
      <c r="A37" s="12" t="s">
        <v>35</v>
      </c>
      <c r="B37" s="13">
        <v>0</v>
      </c>
      <c r="C37" s="13">
        <v>2</v>
      </c>
      <c r="D37" s="14">
        <v>0</v>
      </c>
      <c r="E37" s="13">
        <v>6</v>
      </c>
      <c r="F37" s="13">
        <v>12</v>
      </c>
      <c r="G37" s="14">
        <v>50</v>
      </c>
    </row>
    <row r="38" spans="1:7" x14ac:dyDescent="0.2">
      <c r="A38" s="12" t="s">
        <v>41</v>
      </c>
      <c r="B38" s="13">
        <v>0</v>
      </c>
      <c r="C38" s="13">
        <v>2</v>
      </c>
      <c r="D38" s="14">
        <v>0</v>
      </c>
      <c r="E38" s="13">
        <v>3</v>
      </c>
      <c r="F38" s="13">
        <v>2</v>
      </c>
      <c r="G38" s="14">
        <v>150</v>
      </c>
    </row>
    <row r="39" spans="1:7" x14ac:dyDescent="0.2">
      <c r="A39" s="12" t="s">
        <v>27</v>
      </c>
      <c r="B39" s="13">
        <v>0</v>
      </c>
      <c r="C39" s="13">
        <v>1</v>
      </c>
      <c r="D39" s="14">
        <v>0</v>
      </c>
      <c r="E39" s="13">
        <v>2</v>
      </c>
      <c r="F39" s="13">
        <v>14</v>
      </c>
      <c r="G39" s="14">
        <v>14.29</v>
      </c>
    </row>
    <row r="40" spans="1:7" x14ac:dyDescent="0.2">
      <c r="A40" s="12" t="s">
        <v>40</v>
      </c>
      <c r="B40" s="13">
        <v>0</v>
      </c>
      <c r="C40" s="13">
        <v>0</v>
      </c>
      <c r="D40" s="14">
        <v>0</v>
      </c>
      <c r="E40" s="13">
        <v>0</v>
      </c>
      <c r="F40" s="13">
        <v>13</v>
      </c>
      <c r="G40" s="14">
        <v>0</v>
      </c>
    </row>
    <row r="42" spans="1:7" x14ac:dyDescent="0.2">
      <c r="A42" s="16" t="s">
        <v>42</v>
      </c>
      <c r="B42" s="17">
        <f>SUBTOTAL(109,B9:B40)</f>
        <v>845</v>
      </c>
      <c r="C42" s="17">
        <f>SUBTOTAL(109,C9:C40)</f>
        <v>1522</v>
      </c>
      <c r="D42" s="18">
        <f>IFERROR(SUM(B1:B40)/SUM(C1:C40)*100, 0)</f>
        <v>55.519053876478317</v>
      </c>
      <c r="E42" s="17">
        <f>SUBTOTAL(109,E9:E40)</f>
        <v>4177</v>
      </c>
      <c r="F42" s="17">
        <f>SUBTOTAL(109,F9:F40)</f>
        <v>7010</v>
      </c>
      <c r="G42" s="18">
        <f>IFERROR(SUM(E1:E40)/SUM(F1:F40)*100, 0)</f>
        <v>59.586305278174038</v>
      </c>
    </row>
  </sheetData>
  <pageMargins left="0.35433070866141736" right="0.15748031496062992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35</vt:i4>
      </vt:variant>
      <vt:variant>
        <vt:lpstr>Imenovani rasponi</vt:lpstr>
      </vt:variant>
      <vt:variant>
        <vt:i4>34</vt:i4>
      </vt:variant>
    </vt:vector>
  </HeadingPairs>
  <TitlesOfParts>
    <vt:vector size="69" baseType="lpstr">
      <vt:lpstr>03.01.</vt:lpstr>
      <vt:lpstr>09.01.</vt:lpstr>
      <vt:lpstr>16.01.</vt:lpstr>
      <vt:lpstr>23.01.</vt:lpstr>
      <vt:lpstr>30.01.</vt:lpstr>
      <vt:lpstr>06.02.</vt:lpstr>
      <vt:lpstr>13.02.</vt:lpstr>
      <vt:lpstr>20.02.</vt:lpstr>
      <vt:lpstr>27.02.</vt:lpstr>
      <vt:lpstr>06.03.</vt:lpstr>
      <vt:lpstr>13.03.</vt:lpstr>
      <vt:lpstr>20.03.</vt:lpstr>
      <vt:lpstr>27.03.</vt:lpstr>
      <vt:lpstr>03.04.</vt:lpstr>
      <vt:lpstr>10.04.</vt:lpstr>
      <vt:lpstr>17.04.</vt:lpstr>
      <vt:lpstr>24.04.</vt:lpstr>
      <vt:lpstr>01.05.</vt:lpstr>
      <vt:lpstr>08.05.</vt:lpstr>
      <vt:lpstr>15.05.</vt:lpstr>
      <vt:lpstr>22.05.</vt:lpstr>
      <vt:lpstr>29.05.</vt:lpstr>
      <vt:lpstr>05.06.</vt:lpstr>
      <vt:lpstr>12.06.</vt:lpstr>
      <vt:lpstr>19.06.</vt:lpstr>
      <vt:lpstr>26.06.</vt:lpstr>
      <vt:lpstr>03.07.</vt:lpstr>
      <vt:lpstr>10.07.</vt:lpstr>
      <vt:lpstr>17.07.</vt:lpstr>
      <vt:lpstr>24.07.</vt:lpstr>
      <vt:lpstr>31.07.</vt:lpstr>
      <vt:lpstr>07.08.</vt:lpstr>
      <vt:lpstr>14.08.</vt:lpstr>
      <vt:lpstr>21.08.</vt:lpstr>
      <vt:lpstr>Sheet1</vt:lpstr>
      <vt:lpstr>'01.05.'!Ispis_naslova</vt:lpstr>
      <vt:lpstr>'03.01.'!Ispis_naslova</vt:lpstr>
      <vt:lpstr>'03.04.'!Ispis_naslova</vt:lpstr>
      <vt:lpstr>'03.07.'!Ispis_naslova</vt:lpstr>
      <vt:lpstr>'05.06.'!Ispis_naslova</vt:lpstr>
      <vt:lpstr>'06.02.'!Ispis_naslova</vt:lpstr>
      <vt:lpstr>'06.03.'!Ispis_naslova</vt:lpstr>
      <vt:lpstr>'07.08.'!Ispis_naslova</vt:lpstr>
      <vt:lpstr>'08.05.'!Ispis_naslova</vt:lpstr>
      <vt:lpstr>'09.01.'!Ispis_naslova</vt:lpstr>
      <vt:lpstr>'10.04.'!Ispis_naslova</vt:lpstr>
      <vt:lpstr>'10.07.'!Ispis_naslova</vt:lpstr>
      <vt:lpstr>'12.06.'!Ispis_naslova</vt:lpstr>
      <vt:lpstr>'13.02.'!Ispis_naslova</vt:lpstr>
      <vt:lpstr>'13.03.'!Ispis_naslova</vt:lpstr>
      <vt:lpstr>'14.08.'!Ispis_naslova</vt:lpstr>
      <vt:lpstr>'15.05.'!Ispis_naslova</vt:lpstr>
      <vt:lpstr>'16.01.'!Ispis_naslova</vt:lpstr>
      <vt:lpstr>'17.04.'!Ispis_naslova</vt:lpstr>
      <vt:lpstr>'17.07.'!Ispis_naslova</vt:lpstr>
      <vt:lpstr>'19.06.'!Ispis_naslova</vt:lpstr>
      <vt:lpstr>'20.02.'!Ispis_naslova</vt:lpstr>
      <vt:lpstr>'20.03.'!Ispis_naslova</vt:lpstr>
      <vt:lpstr>'21.08.'!Ispis_naslova</vt:lpstr>
      <vt:lpstr>'22.05.'!Ispis_naslova</vt:lpstr>
      <vt:lpstr>'23.01.'!Ispis_naslova</vt:lpstr>
      <vt:lpstr>'24.04.'!Ispis_naslova</vt:lpstr>
      <vt:lpstr>'24.07.'!Ispis_naslova</vt:lpstr>
      <vt:lpstr>'26.06.'!Ispis_naslova</vt:lpstr>
      <vt:lpstr>'27.02.'!Ispis_naslova</vt:lpstr>
      <vt:lpstr>'27.03.'!Ispis_naslova</vt:lpstr>
      <vt:lpstr>'29.05.'!Ispis_naslova</vt:lpstr>
      <vt:lpstr>'30.01.'!Ispis_naslova</vt:lpstr>
      <vt:lpstr>'31.07.'!Ispis_naslova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TZI</dc:creator>
  <cp:lastModifiedBy>marko@istra.hr</cp:lastModifiedBy>
  <cp:lastPrinted>2023-08-23T08:13:47Z</cp:lastPrinted>
  <dcterms:created xsi:type="dcterms:W3CDTF">2015-06-05T18:17:20Z</dcterms:created>
  <dcterms:modified xsi:type="dcterms:W3CDTF">2023-08-23T08:13:49Z</dcterms:modified>
</cp:coreProperties>
</file>